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70" yWindow="32760" windowWidth="18030" windowHeight="11745" tabRatio="865" activeTab="0"/>
  </bookViews>
  <sheets>
    <sheet name="Deckblatt" sheetId="1" r:id="rId1"/>
    <sheet name="MusterMA#" sheetId="2" state="veryHidden" r:id="rId2"/>
    <sheet name="Abrechnung" sheetId="3" state="hidden" r:id="rId3"/>
    <sheet name="Unterschrift" sheetId="4" r:id="rId4"/>
    <sheet name="Erläuterung" sheetId="5" r:id="rId5"/>
  </sheets>
  <definedNames>
    <definedName name="_xlfn.SINGLE" hidden="1">#NAME?</definedName>
    <definedName name="ANM_Besch" localSheetId="1">'MusterMA#'!$B$53</definedName>
    <definedName name="ANM_DFB" localSheetId="1">'MusterMA#'!$CB$587</definedName>
    <definedName name="Anzahl_Wochen" localSheetId="1">'MusterMA#'!$AH$105</definedName>
    <definedName name="Art_Kalk_Abrechnung" localSheetId="0">'Deckblatt'!$L$16</definedName>
    <definedName name="AuswahlSamstag" localSheetId="1">'MusterMA#'!$AC$16:$AC$17</definedName>
    <definedName name="AuswahlSamstagAktuell" localSheetId="1">'MusterMA#'!$AC$18</definedName>
    <definedName name="_xlnm.Print_Area" localSheetId="2">'Abrechnung'!$B$2:$N$26</definedName>
    <definedName name="_xlnm.Print_Area" localSheetId="0">'Deckblatt'!$B$2:$L$59</definedName>
    <definedName name="_xlnm.Print_Area" localSheetId="4">'Erläuterung'!$B$2:$B$172</definedName>
    <definedName name="_xlnm.Print_Area" localSheetId="1">'MusterMA#'!$B$21:$P$54</definedName>
    <definedName name="_xlnm.Print_Area" localSheetId="3">'Unterschrift'!$A$2:$J$34</definedName>
    <definedName name="Einheitspreis_MSTN" localSheetId="1">'MusterMA#'!$BL$14</definedName>
    <definedName name="Erl_Abrechnung">'Erläuterung'!$C$149</definedName>
    <definedName name="Erl_Allgemein">'Erläuterung'!$C$20</definedName>
    <definedName name="Erl_Deckblatt">'Erläuterung'!$C$38</definedName>
    <definedName name="Erl_Drucken">'Erläuterung'!$C$172</definedName>
    <definedName name="Erl_Durchführungsbericht">'Erläuterung'!$C$154</definedName>
    <definedName name="Erl_Kalkulation">'Erläuterung'!$C$126</definedName>
    <definedName name="Erl_Maßnahmenbeschreibung__organisatorisch">'Erläuterung'!$C$55</definedName>
    <definedName name="Erl_Unterschrift">'Erläuterung'!$C$180</definedName>
    <definedName name="Erl_Zeitplan">'Erläuterung'!$C$87</definedName>
    <definedName name="MassnahmeBeginn" localSheetId="1">'MusterMA#'!$J$30</definedName>
    <definedName name="MassnahmeEnde" localSheetId="1">'MusterMA#'!$J$31</definedName>
    <definedName name="MPS" localSheetId="1">'MusterMA#'!$AH$111</definedName>
    <definedName name="MSTNGesamt" localSheetId="1">'MusterMA#'!$J$29</definedName>
    <definedName name="MSTNGesamt_Zeitplan" localSheetId="1">'MusterMA#'!$AI$111</definedName>
    <definedName name="Para_Feiertage">#REF!</definedName>
  </definedNames>
  <calcPr fullCalcOnLoad="1"/>
</workbook>
</file>

<file path=xl/comments1.xml><?xml version="1.0" encoding="utf-8"?>
<comments xmlns="http://schemas.openxmlformats.org/spreadsheetml/2006/main">
  <authors>
    <author> </author>
    <author>Helga Lackner</author>
    <author>lanm15</author>
  </authors>
  <commentList>
    <comment ref="K14" authorId="0">
      <text>
        <r>
          <rPr>
            <sz val="9"/>
            <rFont val="Tahoma"/>
            <family val="2"/>
          </rPr>
          <t xml:space="preserve">Geben Sie hier bitte das </t>
        </r>
        <r>
          <rPr>
            <b/>
            <sz val="9"/>
            <rFont val="Tahoma"/>
            <family val="2"/>
          </rPr>
          <t>Datum</t>
        </r>
        <r>
          <rPr>
            <sz val="9"/>
            <rFont val="Tahoma"/>
            <family val="2"/>
          </rPr>
          <t xml:space="preserve"> der Bekanntmachung an!</t>
        </r>
      </text>
    </comment>
    <comment ref="G14" authorId="1">
      <text>
        <r>
          <rPr>
            <sz val="9"/>
            <rFont val="Tahoma"/>
            <family val="2"/>
          </rPr>
          <t xml:space="preserve">Geben Sie hier bitte die zuständige AMS-Landesgeschäftsstelle </t>
        </r>
        <r>
          <rPr>
            <b/>
            <sz val="9"/>
            <rFont val="Tahoma"/>
            <family val="2"/>
          </rPr>
          <t>(Bundesland)</t>
        </r>
        <r>
          <rPr>
            <sz val="9"/>
            <rFont val="Tahoma"/>
            <family val="2"/>
          </rPr>
          <t xml:space="preserve"> an!</t>
        </r>
      </text>
    </comment>
    <comment ref="N49" authorId="2">
      <text>
        <r>
          <rPr>
            <sz val="9"/>
            <rFont val="Tahoma"/>
            <family val="2"/>
          </rPr>
          <t>Zeile löschen</t>
        </r>
      </text>
    </comment>
    <comment ref="M49" authorId="2">
      <text>
        <r>
          <rPr>
            <sz val="9"/>
            <rFont val="Tahoma"/>
            <family val="2"/>
          </rPr>
          <t>Zeile einfügen</t>
        </r>
      </text>
    </comment>
  </commentList>
</comments>
</file>

<file path=xl/comments2.xml><?xml version="1.0" encoding="utf-8"?>
<comments xmlns="http://schemas.openxmlformats.org/spreadsheetml/2006/main">
  <authors>
    <author> </author>
    <author>Gonk</author>
    <author>lanm15</author>
    <author>Helga Lackner</author>
  </authors>
  <commentList>
    <comment ref="J30" authorId="0">
      <text>
        <r>
          <rPr>
            <sz val="9"/>
            <rFont val="Tahoma"/>
            <family val="2"/>
          </rPr>
          <t>Bitte Beginndatum der Maßnahme eingeben!</t>
        </r>
      </text>
    </comment>
    <comment ref="J31" authorId="0">
      <text>
        <r>
          <rPr>
            <sz val="9"/>
            <rFont val="Tahoma"/>
            <family val="2"/>
          </rPr>
          <t>Bitte Enddatum der Maßnahme eingeben!</t>
        </r>
      </text>
    </comment>
    <comment ref="C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BG311" authorId="1">
      <text>
        <r>
          <rPr>
            <sz val="9"/>
            <rFont val="Tahoma"/>
            <family val="2"/>
          </rPr>
          <t>Zeile einfügen</t>
        </r>
      </text>
    </comment>
    <comment ref="BH311" authorId="1">
      <text>
        <r>
          <rPr>
            <sz val="9"/>
            <rFont val="Tahoma"/>
            <family val="2"/>
          </rPr>
          <t>Zeile löschen</t>
        </r>
      </text>
    </comment>
    <comment ref="BG316" authorId="2">
      <text>
        <r>
          <rPr>
            <sz val="9"/>
            <rFont val="Tahoma"/>
            <family val="2"/>
          </rPr>
          <t>Zeile einfügen</t>
        </r>
      </text>
    </comment>
    <comment ref="BH316" authorId="2">
      <text>
        <r>
          <rPr>
            <sz val="9"/>
            <rFont val="Tahoma"/>
            <family val="2"/>
          </rPr>
          <t>Zeile löschen</t>
        </r>
      </text>
    </comment>
    <comment ref="BG323" authorId="2">
      <text>
        <r>
          <rPr>
            <sz val="9"/>
            <rFont val="Tahoma"/>
            <family val="2"/>
          </rPr>
          <t>Zeile einfügen</t>
        </r>
      </text>
    </comment>
    <comment ref="BH323" authorId="2">
      <text>
        <r>
          <rPr>
            <sz val="9"/>
            <rFont val="Tahoma"/>
            <family val="2"/>
          </rPr>
          <t>Zeile löschen</t>
        </r>
      </text>
    </comment>
    <comment ref="BG328" authorId="1">
      <text>
        <r>
          <rPr>
            <sz val="9"/>
            <rFont val="Tahoma"/>
            <family val="2"/>
          </rPr>
          <t>Zeile einfügen</t>
        </r>
      </text>
    </comment>
    <comment ref="BH328" authorId="1">
      <text>
        <r>
          <rPr>
            <sz val="9"/>
            <rFont val="Tahoma"/>
            <family val="2"/>
          </rPr>
          <t>Zeile löschen</t>
        </r>
      </text>
    </comment>
    <comment ref="BG335" authorId="2">
      <text>
        <r>
          <rPr>
            <sz val="9"/>
            <rFont val="Tahoma"/>
            <family val="2"/>
          </rPr>
          <t>Zeile einfügen</t>
        </r>
      </text>
    </comment>
    <comment ref="BH335" authorId="2">
      <text>
        <r>
          <rPr>
            <sz val="9"/>
            <rFont val="Tahoma"/>
            <family val="2"/>
          </rPr>
          <t>Zeile löschen</t>
        </r>
      </text>
    </comment>
    <comment ref="BG339" authorId="2">
      <text>
        <r>
          <rPr>
            <sz val="9"/>
            <rFont val="Tahoma"/>
            <family val="2"/>
          </rPr>
          <t>Zeile einfügen</t>
        </r>
      </text>
    </comment>
    <comment ref="BH339" authorId="2">
      <text>
        <r>
          <rPr>
            <sz val="9"/>
            <rFont val="Tahoma"/>
            <family val="2"/>
          </rPr>
          <t>Zeile löschen</t>
        </r>
      </text>
    </comment>
    <comment ref="BG343" authorId="1">
      <text>
        <r>
          <rPr>
            <sz val="9"/>
            <rFont val="Tahoma"/>
            <family val="2"/>
          </rPr>
          <t>Zeile einfügen</t>
        </r>
      </text>
    </comment>
    <comment ref="BH343" authorId="1">
      <text>
        <r>
          <rPr>
            <sz val="9"/>
            <rFont val="Tahoma"/>
            <family val="2"/>
          </rPr>
          <t>Zeile löschen</t>
        </r>
      </text>
    </comment>
    <comment ref="BG347" authorId="1">
      <text>
        <r>
          <rPr>
            <sz val="9"/>
            <rFont val="Tahoma"/>
            <family val="2"/>
          </rPr>
          <t>Zeile einfügen</t>
        </r>
      </text>
    </comment>
    <comment ref="BH347" authorId="1">
      <text>
        <r>
          <rPr>
            <sz val="9"/>
            <rFont val="Tahoma"/>
            <family val="2"/>
          </rPr>
          <t>Zeile löschen</t>
        </r>
      </text>
    </comment>
    <comment ref="CJ514" authorId="3">
      <text>
        <r>
          <rPr>
            <sz val="9"/>
            <rFont val="Tahoma"/>
            <family val="2"/>
          </rPr>
          <t>Zeile einfügen</t>
        </r>
      </text>
    </comment>
    <comment ref="CK514" authorId="3">
      <text>
        <r>
          <rPr>
            <sz val="9"/>
            <rFont val="Tahoma"/>
            <family val="2"/>
          </rPr>
          <t>Zeile löschen</t>
        </r>
      </text>
    </comment>
    <comment ref="CJ522" authorId="2">
      <text>
        <r>
          <rPr>
            <sz val="9"/>
            <rFont val="Tahoma"/>
            <family val="2"/>
          </rPr>
          <t>Zeile einfügen</t>
        </r>
      </text>
    </comment>
    <comment ref="CK522" authorId="2">
      <text>
        <r>
          <rPr>
            <sz val="9"/>
            <rFont val="Tahoma"/>
            <family val="2"/>
          </rPr>
          <t>Zeile löschen</t>
        </r>
      </text>
    </comment>
    <comment ref="CJ535" authorId="2">
      <text>
        <r>
          <rPr>
            <sz val="9"/>
            <rFont val="Tahoma"/>
            <family val="2"/>
          </rPr>
          <t>Zeile einfügen</t>
        </r>
      </text>
    </comment>
    <comment ref="CK535" authorId="2">
      <text>
        <r>
          <rPr>
            <sz val="9"/>
            <rFont val="Tahoma"/>
            <family val="2"/>
          </rPr>
          <t>Zeile löschen</t>
        </r>
      </text>
    </comment>
    <comment ref="CJ543" authorId="2">
      <text>
        <r>
          <rPr>
            <sz val="9"/>
            <rFont val="Tahoma"/>
            <family val="2"/>
          </rPr>
          <t>Zeile einfügen</t>
        </r>
      </text>
    </comment>
    <comment ref="CK543" authorId="2">
      <text>
        <r>
          <rPr>
            <sz val="9"/>
            <rFont val="Tahoma"/>
            <family val="2"/>
          </rPr>
          <t>Zeile löschen</t>
        </r>
      </text>
    </comment>
    <comment ref="CJ551" authorId="2">
      <text>
        <r>
          <rPr>
            <sz val="9"/>
            <rFont val="Tahoma"/>
            <family val="2"/>
          </rPr>
          <t>Zeile einfügen</t>
        </r>
      </text>
    </comment>
    <comment ref="CK551" authorId="2">
      <text>
        <r>
          <rPr>
            <sz val="9"/>
            <rFont val="Tahoma"/>
            <family val="2"/>
          </rPr>
          <t>Zeile löschen</t>
        </r>
      </text>
    </comment>
    <comment ref="CJ559" authorId="2">
      <text>
        <r>
          <rPr>
            <sz val="9"/>
            <rFont val="Tahoma"/>
            <family val="2"/>
          </rPr>
          <t>Zeile einfügen</t>
        </r>
      </text>
    </comment>
    <comment ref="CK559" authorId="2">
      <text>
        <r>
          <rPr>
            <sz val="9"/>
            <rFont val="Tahoma"/>
            <family val="2"/>
          </rPr>
          <t>Zeile löschen</t>
        </r>
      </text>
    </comment>
    <comment ref="CJ563" authorId="2">
      <text>
        <r>
          <rPr>
            <sz val="9"/>
            <rFont val="Tahoma"/>
            <family val="2"/>
          </rPr>
          <t>Zeile einfügen</t>
        </r>
      </text>
    </comment>
    <comment ref="CK563" authorId="2">
      <text>
        <r>
          <rPr>
            <sz val="9"/>
            <rFont val="Tahoma"/>
            <family val="2"/>
          </rPr>
          <t>Zeile löschen</t>
        </r>
      </text>
    </comment>
    <comment ref="CJ567" authorId="2">
      <text>
        <r>
          <rPr>
            <sz val="9"/>
            <rFont val="Tahoma"/>
            <family val="2"/>
          </rPr>
          <t>Zeile einfügen</t>
        </r>
      </text>
    </comment>
    <comment ref="CK567" authorId="2">
      <text>
        <r>
          <rPr>
            <sz val="9"/>
            <rFont val="Tahoma"/>
            <family val="2"/>
          </rPr>
          <t>Zeile löschen</t>
        </r>
      </text>
    </comment>
    <comment ref="CJ571" authorId="2">
      <text>
        <r>
          <rPr>
            <sz val="9"/>
            <rFont val="Tahoma"/>
            <family val="2"/>
          </rPr>
          <t>Zeile einfügen</t>
        </r>
      </text>
    </comment>
    <comment ref="CK571" authorId="2">
      <text>
        <r>
          <rPr>
            <sz val="9"/>
            <rFont val="Tahoma"/>
            <family val="2"/>
          </rPr>
          <t>Zeile löschen</t>
        </r>
      </text>
    </comment>
    <comment ref="CJ580" authorId="2">
      <text>
        <r>
          <rPr>
            <sz val="9"/>
            <rFont val="Tahoma"/>
            <family val="2"/>
          </rPr>
          <t>Zeile einfügen</t>
        </r>
      </text>
    </comment>
    <comment ref="CK580" authorId="2">
      <text>
        <r>
          <rPr>
            <sz val="9"/>
            <rFont val="Tahoma"/>
            <family val="2"/>
          </rPr>
          <t>Zeile löschen</t>
        </r>
      </text>
    </comment>
  </commentList>
</comments>
</file>

<file path=xl/sharedStrings.xml><?xml version="1.0" encoding="utf-8"?>
<sst xmlns="http://schemas.openxmlformats.org/spreadsheetml/2006/main" count="654" uniqueCount="356">
  <si>
    <r>
      <t xml:space="preserve">Darunter sind alle Beschäftigten in einer Maßnahme zu verstehen, die mit den MaßnahmenteilnehmerInnen arbeiten, also TrainerInnen mit unterrichtenden Tätigkeiten in Qualifizierungsmaßnahmen, aber auch TrainerInnen bei Maßnahmen der Orientierung, der aktiven Arbeitssuche und Trainingsmaßnahmen.
Tragen Sie hier die Kosten aller Maßnahmenstunden ein, die von GruppentrainerInnen durchgeführt 
werden.
</t>
    </r>
    <r>
      <rPr>
        <b/>
        <i/>
        <sz val="9"/>
        <rFont val="Arial"/>
        <family val="2"/>
      </rPr>
      <t>Definition "GruppentrainerInnen":</t>
    </r>
    <r>
      <rPr>
        <sz val="9"/>
        <rFont val="Arial"/>
        <family val="2"/>
      </rPr>
      <t xml:space="preserve"> TrainerInnen, die eine Gruppe von Personen im Klassenverband unterrichten, beraten oder betreuen.
Ist ein Trainer / eine Trainerin sowohl als Gruppen- als auch als EinzeltrainerIn in dieser Maßnahme im Einsatz, so sind hier nur die Gruppenstunden anzuführen.</t>
    </r>
  </si>
  <si>
    <r>
      <t xml:space="preserve">Definition "EinzeltrainerInnen": </t>
    </r>
    <r>
      <rPr>
        <sz val="9"/>
        <rFont val="Arial"/>
        <family val="2"/>
      </rPr>
      <t>TrainerInnen, SozialpädagogInnen etc., die eine Einzelperson außerhalb des Klassenverbandes unterrichten, beraten oder betreuen
Ist ein Trainer / eine Trainerin sowohl als Gruppen- als auch als EinzeltrainerIn in dieser Maßnahme im Einsatz, so sind hier nur die Einzelstunden anzuführen.</t>
    </r>
  </si>
  <si>
    <t>ERTRÄGE / FÖRDERUNGEN</t>
  </si>
  <si>
    <t>Art der Erträge / Förderungen</t>
  </si>
  <si>
    <t>MS</t>
  </si>
  <si>
    <t>Gesamt</t>
  </si>
  <si>
    <t>Sonstiger Aufwand</t>
  </si>
  <si>
    <t>Adresse:</t>
  </si>
  <si>
    <t>Name / Firma:</t>
  </si>
  <si>
    <t>mit Datum vom</t>
  </si>
  <si>
    <t>Kontaktperson:</t>
  </si>
  <si>
    <t>Telefon:</t>
  </si>
  <si>
    <t>Fax:</t>
  </si>
  <si>
    <t>E-Mail:</t>
  </si>
  <si>
    <t>Bankverbindung:</t>
  </si>
  <si>
    <t>ja</t>
  </si>
  <si>
    <t>Maßnahmenkosten</t>
  </si>
  <si>
    <t>Maßnahmennebenkosten</t>
  </si>
  <si>
    <t>MASSNAHMENBESCHREIBUNG (organisatorisch)</t>
  </si>
  <si>
    <t>Mo von</t>
  </si>
  <si>
    <t>Di von</t>
  </si>
  <si>
    <t>Mi von</t>
  </si>
  <si>
    <t>Do von</t>
  </si>
  <si>
    <t>Fr von</t>
  </si>
  <si>
    <t>Sa von</t>
  </si>
  <si>
    <t>ZEITPLAN</t>
  </si>
  <si>
    <t>Beginn</t>
  </si>
  <si>
    <t>Ende</t>
  </si>
  <si>
    <t>nein</t>
  </si>
  <si>
    <t>KALKULATION</t>
  </si>
  <si>
    <t>Summe</t>
  </si>
  <si>
    <t>Unterkunft und Verpflegung</t>
  </si>
  <si>
    <t>Kinderbetreuung</t>
  </si>
  <si>
    <t>Maßnahmengesamtkosten</t>
  </si>
  <si>
    <t>Kalkulation</t>
  </si>
  <si>
    <t>Bieter / Schulungsträger:</t>
  </si>
  <si>
    <t>Durchführungszeitraum / Projektdauer:</t>
  </si>
  <si>
    <t>Projektende:</t>
  </si>
  <si>
    <t>SOLL-KOSTENÜBERSICHT DER EINZELMASSNAHMEN</t>
  </si>
  <si>
    <t>Maßnahme</t>
  </si>
  <si>
    <t>Einheitspreis / MSTN</t>
  </si>
  <si>
    <t>Eingang:</t>
  </si>
  <si>
    <t>Journal Nr.:</t>
  </si>
  <si>
    <t>Projekt Nr.:</t>
  </si>
  <si>
    <t>Geschäftsziel:</t>
  </si>
  <si>
    <t>LD-Termin:</t>
  </si>
  <si>
    <t>Zusatz-/Änderungsangebot zu:</t>
  </si>
  <si>
    <t>Arbeitsmarktservice
Österreich</t>
  </si>
  <si>
    <t>Der Bieter ist vorsteuerabzugsberechtigt:</t>
  </si>
  <si>
    <t>MSTN = Maßnahmenstunden TeilnehmerInnen</t>
  </si>
  <si>
    <t>Abkürzungen:</t>
  </si>
  <si>
    <t>MASSNAHMENKOSTEN</t>
  </si>
  <si>
    <t>MASSNAHMENNEBENKOSTEN</t>
  </si>
  <si>
    <t>Einheitspreis/MS</t>
  </si>
  <si>
    <t>Bezeichnung der Maßnahme:</t>
  </si>
  <si>
    <t xml:space="preserve"> MS)</t>
  </si>
  <si>
    <t xml:space="preserve">TeilnehmerInnen </t>
  </si>
  <si>
    <t xml:space="preserve">Tageskapazität </t>
  </si>
  <si>
    <t xml:space="preserve">TeilnehmerInnen/TrainerInnen-Schlüssel </t>
  </si>
  <si>
    <t xml:space="preserve"> MS</t>
  </si>
  <si>
    <t>DARSTELLUNG EINER NORMWOCHE</t>
  </si>
  <si>
    <t>Unterrichtszeit vormittags:</t>
  </si>
  <si>
    <t>Unterrichtszeit nachmittags:</t>
  </si>
  <si>
    <t xml:space="preserve">Gesamt MSTN </t>
  </si>
  <si>
    <t xml:space="preserve">Samstag Unterricht </t>
  </si>
  <si>
    <t xml:space="preserve">Anzahl Wochen </t>
  </si>
  <si>
    <t>Woche der Maßnahme</t>
  </si>
  <si>
    <t>Maßnahmentage 
gesamt</t>
  </si>
  <si>
    <t>Maßnahmenstunden
in dieser Woche</t>
  </si>
  <si>
    <t xml:space="preserve">ABRECHNUNG </t>
  </si>
  <si>
    <t>UNTERSCHRIFT</t>
  </si>
  <si>
    <t>Ort, Datum</t>
  </si>
  <si>
    <t xml:space="preserve">Projektbezeichnung: </t>
  </si>
  <si>
    <t xml:space="preserve"> </t>
  </si>
  <si>
    <t>Bitte reichen Sie alle zu diesem Angebot gehörigen Teile zusammengeheftet (kopierfähig) ein!</t>
  </si>
  <si>
    <t>Unterschrift und Stampiglie des Bieters</t>
  </si>
  <si>
    <t>Zeile nicht löschen !</t>
  </si>
  <si>
    <t>Zeile nicht löschen!</t>
  </si>
  <si>
    <t>ESF kofinanziert:</t>
  </si>
  <si>
    <t xml:space="preserve">Bezeichnung der Maßnahme: </t>
  </si>
  <si>
    <t>–</t>
  </si>
  <si>
    <t>+</t>
  </si>
  <si>
    <t xml:space="preserve">Maßnahmenstunden pro Woche: </t>
  </si>
  <si>
    <t>Ich bestätige die Vollständigkeit und Richtigkeit der gemachten Angaben.</t>
  </si>
  <si>
    <t>für folgendes Projekt erstellt:</t>
  </si>
  <si>
    <t>Arbeitsmarkterfolg:</t>
  </si>
  <si>
    <t xml:space="preserve">Das Angebot / die Abrechung wird aufgrund der Bekanntmachung des AMS </t>
  </si>
  <si>
    <t xml:space="preserve">Veranstaltungsbeginn </t>
  </si>
  <si>
    <t xml:space="preserve">Veranstaltungsende </t>
  </si>
  <si>
    <t>Maßnahmenstunden</t>
  </si>
  <si>
    <t>Summe:</t>
  </si>
  <si>
    <t xml:space="preserve">Maßnahmenstunden TeilnehmerInnen gesamt 
(Gesamt MSTN) </t>
  </si>
  <si>
    <t>MS = Maßnahmenstunde/n</t>
  </si>
  <si>
    <t xml:space="preserve">Der Bieter bestätigt mit seiner Unterschrift, dass ihm der Inhalt der  "Allgemeinen Bestimmungen zur Gewährung von finanziellen Leistungen  </t>
  </si>
  <si>
    <t>an Bildungsträger für die entstehenden Personal- und Sachkosten bei der Durchführung von Bildungsmaßnahmen, die vom AMS übertragen</t>
  </si>
  <si>
    <t xml:space="preserve">werden" in der zum Zeitpunkt der Bekanntmachung gültigen Fassung der Landesgeschäftsstelle, bei der dieses Angebot gestellt wird,  </t>
  </si>
  <si>
    <t>bekannt ist. Diese Bestimmungen stellen einen integrierten Bestandteil des gegenständlichen Angebots dar.</t>
  </si>
  <si>
    <t>Veranstaltungsort:</t>
  </si>
  <si>
    <t>Projektbeginn:</t>
  </si>
  <si>
    <t xml:space="preserve">Sonntag Unterricht </t>
  </si>
  <si>
    <t>letzter Sonntag Unterricht</t>
  </si>
  <si>
    <t>TESTBeginn</t>
  </si>
  <si>
    <t>TESTEnde</t>
  </si>
  <si>
    <t>Samstag Unter</t>
  </si>
  <si>
    <t>Sonntag Unter</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</si>
  <si>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</si>
  <si>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</si>
  <si>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</si>
  <si>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</si>
  <si>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</si>
  <si>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</si>
  <si>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</si>
  <si>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</si>
  <si>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</si>
  <si>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</si>
  <si>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</si>
  <si>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</si>
  <si>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</si>
  <si>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</si>
  <si>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</si>
  <si>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letzter Sonntag</t>
  </si>
  <si>
    <t>zeige immer SO als Ende der Woche</t>
  </si>
  <si>
    <t>DURCHFÜHRUNGSBERICHT</t>
  </si>
  <si>
    <t>ABWEICHUNGEN BEI MSTN</t>
  </si>
  <si>
    <t>Datum</t>
  </si>
  <si>
    <t>Anzahl MSTN</t>
  </si>
  <si>
    <t>Betrag</t>
  </si>
  <si>
    <t>Begründung</t>
  </si>
  <si>
    <t>STORNO VON MSTN</t>
  </si>
  <si>
    <t>ABWEICHUNGEN BEI TRAINERiNNENSTUNDEN</t>
  </si>
  <si>
    <t>Anzahl MSP</t>
  </si>
  <si>
    <t>TrainerIn</t>
  </si>
  <si>
    <t>Bezeichnung</t>
  </si>
  <si>
    <t>ABWEICHUNGEN BEI MASSNAHMENNEBENKOSTEN</t>
  </si>
  <si>
    <t>Ausbildungsbeihilfe</t>
  </si>
  <si>
    <t>TeilnehmerInnenbezogene Kosten</t>
  </si>
  <si>
    <t>Anmerkungen</t>
  </si>
  <si>
    <t>Projektnummer:</t>
  </si>
  <si>
    <r>
      <t>Abk.:</t>
    </r>
    <r>
      <rPr>
        <sz val="8"/>
        <rFont val="Arial"/>
        <family val="2"/>
      </rPr>
      <t xml:space="preserve"> MSTN = Maßnahmenstunden TeilnehmerInnen</t>
    </r>
  </si>
  <si>
    <t>gonk</t>
  </si>
  <si>
    <t>Erträge</t>
  </si>
  <si>
    <t>PROJEKT-
GESAMTKOSTEN</t>
  </si>
  <si>
    <t>e</t>
  </si>
  <si>
    <t>Durchführungsbericht</t>
  </si>
  <si>
    <t>Abrechnung</t>
  </si>
  <si>
    <t>Uhr bis</t>
  </si>
  <si>
    <t>Uhr (=</t>
  </si>
  <si>
    <t>StornoMSTN</t>
  </si>
  <si>
    <t>AbwTr</t>
  </si>
  <si>
    <t>Bemerkung</t>
  </si>
  <si>
    <t>Räumliche/technische Ausstattung</t>
  </si>
  <si>
    <t>e2</t>
  </si>
  <si>
    <t>Personalaufwand gesamt</t>
  </si>
  <si>
    <t>Gesamt MSTN</t>
  </si>
  <si>
    <t/>
  </si>
  <si>
    <t>davon Erträge/Förderungen:</t>
  </si>
  <si>
    <t>Summe gesamt</t>
  </si>
  <si>
    <t>Maßnahmenstunden GruppentrainerInnen</t>
  </si>
  <si>
    <t xml:space="preserve">MS GruppentrainerInnen lt. Zeitplan </t>
  </si>
  <si>
    <t>Bitte reichen Sie bei einer postalischen Übermittlung alle zu dieser Abrechnung gehörigen Teile zusammengeheftet (kopierfähig) ein!</t>
  </si>
  <si>
    <t>Art der Erträge</t>
  </si>
  <si>
    <t>Für Zeilenumbruch drücken Sie ALT + ENTER!
Um einen Text aus der Zwischenablage einzufügen, machen Sie zuerst einen Doppelklick in dieses Feld!</t>
  </si>
  <si>
    <t>Status:</t>
  </si>
  <si>
    <t>Bereich:</t>
  </si>
  <si>
    <t>Inhaltsverzeichnis:</t>
  </si>
  <si>
    <t>Allgemein</t>
  </si>
  <si>
    <t>Deckblatt</t>
  </si>
  <si>
    <t>Maßnahmenbeschreibung (organisatorisch)</t>
  </si>
  <si>
    <t>Zeitplan</t>
  </si>
  <si>
    <t>Unterschrift</t>
  </si>
  <si>
    <t xml:space="preserve">Dieses Formular bietet Ihnen die Möglichkeit, es sowohl für die Kalkulation als auch für die Abrechnung zu verwenden. Erstellen Sie zunächst die Kalkulation! Sie haben durch das Feature „Maßnahme kopieren“ einen einfachen Weg, ähnliche oder gleiche Maßnahmen/Veranstaltungen innerhalb eines Projektes rasch zu erstellen. Durch "Maßnahme kopieren" oder "Neues Maßnahmenblatt" wird ein Maßnahmenblatt jeweils nach dem aktuellen Tabellenblatt eingefügt. Sie können die Reihenfolge der Blätter durch Verschieben der Blattregister beliebig ändern.
</t>
  </si>
  <si>
    <r>
      <t xml:space="preserve">Ist Ihr Projekt soweit, dass es abgerechnet werden soll, wird Ihnen durch händische Umstellung des orangen Feldes rechts oben auf dem Deckblatt von "Kalkulation" auf "Abrechnung" automatisch ein Abrechnungsblatt zur Verfügung gestellt, das die Daten aus allen Kalkulationsblättern und dem Durchführungsbericht übernimmt. </t>
    </r>
    <r>
      <rPr>
        <sz val="9"/>
        <rFont val="Arial"/>
        <family val="2"/>
      </rPr>
      <t xml:space="preserve">
</t>
    </r>
  </si>
  <si>
    <r>
      <t xml:space="preserve">Hinweise: 
</t>
    </r>
    <r>
      <rPr>
        <sz val="9"/>
        <rFont val="Arial"/>
        <family val="2"/>
      </rPr>
      <t>Daten in den Kalkulationsblättern sind im Modus "Abrechnung" nicht mehr veränderbar. 
Sie können bei Bedarf von "Abrechnung" wieder auf "Kalkulation" wechseln, alle eingetragenen Daten bleiben erhalten und sind überschreibbar. Allerdings können Sie in diesem Fall auf dem Deckblatt erst 
dann wieder Veränderungen vornehmen, wenn Sie vorher einmal ein anderes Tabellenblatt aktiviert 
haben.</t>
    </r>
  </si>
  <si>
    <t xml:space="preserve">
Felder, in denen Sie Daten eintragen können, sind orange umrandet. Am besten bewegen Sie sich innerhalb des Formulars mit der TAB-Taste Ihrer Tastatur. Sie springen dann von Bearbeitungsfeld zu Bearbeitungsfeld. Um sich rückwärts zu bewegen, benutzen sie die Tastenkombination Umschalt + TAB.
</t>
  </si>
  <si>
    <t xml:space="preserve">Das Formular ist so aufgebaut, dass Sie einen Eintrag, der mehrmals vorkommt, nur einmal machen müssen. Alle anderen Felder gleichen Inhalts werden automatisch ausgefüllt (z.B. Projektbezeichnung). Berechnungsformeln sind im Formular integriert, Sie müssen nur die benötigten Basiswerte eingeben.
</t>
  </si>
  <si>
    <t xml:space="preserve">
In einigen Feldern ist ein Kommentar eingefügt. Diese Felder erkennen Sie durch das rote Eck am Feld rechts oben. Den Kommentar können Sie aktivieren, indem Sie mit der Maus in das so gekennzeichnete Feld fahren.
</t>
  </si>
  <si>
    <t xml:space="preserve">Das Formular an sich bietet Ihnen die Möglichkeit, ein Projekt mit mehreren Maßnahmen/Veranstaltungen sowohl auf einem einzigen Maßnahmeblatt aber auch jede dieser Maßnahmen/Veranstaltungen auf einem eigenem Maßnahmenblatt darzustellen. Welcher Weg hier zu wählen ist, wird Ihnen in den Ausschreibungsunterlagen zum jeweiligen Projekt vorgegeben werden. Im Zweifelsfalle wenden Sie sich an die ausschreibende/vergebende Stelle.
</t>
  </si>
  <si>
    <t xml:space="preserve">
</t>
  </si>
  <si>
    <t>Um die Zuordnung des von Ihnen eingereichten Angebots zu ermöglichen, müssen Sie die zuständige AMS-Landesgeschäftsstelle (Bundesland) sowie das Datum der Bekanntmachung des AMS eintragen und im Feld für das Projekt die vom AMS vorgegebene Bezeichnung und Nummer für das Projekt eingeben.</t>
  </si>
  <si>
    <t>Bieter/Schulungsträger:</t>
  </si>
  <si>
    <r>
      <t>Name/Firma:</t>
    </r>
    <r>
      <rPr>
        <sz val="9"/>
        <rFont val="Arial"/>
        <family val="2"/>
      </rPr>
      <t xml:space="preserve"> Bezeichnung des Bildungsträgers</t>
    </r>
  </si>
  <si>
    <r>
      <t xml:space="preserve">Adresse: </t>
    </r>
    <r>
      <rPr>
        <sz val="9"/>
        <rFont val="Arial"/>
        <family val="2"/>
      </rPr>
      <t>Firmenadresse, wohin alle Mitteilungen, die die Übertragung der Maßnahme betreffen, geschickt werden sollen.</t>
    </r>
  </si>
  <si>
    <r>
      <t xml:space="preserve">Kontaktperson: </t>
    </r>
    <r>
      <rPr>
        <sz val="9"/>
        <rFont val="Arial"/>
        <family val="2"/>
      </rPr>
      <t>Hier ist die Person einzutragen, die dem AMS für Rückfragen Angebot auf Seiten des Bieters zur Verfügung steht.</t>
    </r>
  </si>
  <si>
    <r>
      <t>Projektnummer:</t>
    </r>
    <r>
      <rPr>
        <sz val="9"/>
        <rFont val="Arial"/>
        <family val="2"/>
      </rPr>
      <t xml:space="preserve"> Hier ist - falls vorhanden - die vom AMS vorgegebene Projektnummer für den Vorgang einzutragen.</t>
    </r>
  </si>
  <si>
    <t>Durchführungszeitraum/Projektdauer:</t>
  </si>
  <si>
    <t>Tragen Sie hier das Beginndatum der ersten Veranstaltung und das Enddatum der letzten Veranstaltung des Projektes ein.</t>
  </si>
  <si>
    <t>Soll-Kostenübersicht:</t>
  </si>
  <si>
    <t xml:space="preserve">Die restlichen Felder des Deckblattes werden automatisch mit den von Ihnen eingegebenen Daten gefüllt und geben einen Überblick über die Gesamtkalkulation des Projektes. Händisch eingeben müssen Sie hier nur - falls notwendig - Daten in die Felder „davon Erträge/Förderungen“. Schreiben Sie in das erste orange umrandete Feld den Namen des Fördergebers und in das zweite Feld den Betrag hinein! Dieser Betrag wird von den Gesamtkosten abgezogen und es bleibt der Betrag über, der dem AMS in Rechnung gestellt wird. </t>
  </si>
  <si>
    <t>Geben Sie hier eine entsprechende Bezeichnung der Maßnahme ein bzw. übernehmen Sie diese aus den Vorgaben der Ausschreibung.</t>
  </si>
  <si>
    <t xml:space="preserve">Veranstaltungsort: </t>
  </si>
  <si>
    <t>Hier ist die Anschrift des Schulungsortes einzutragen.</t>
  </si>
  <si>
    <t>TeilnehmerInnen:</t>
  </si>
  <si>
    <t>Hier ist die Anzahl der TeilnehmerInnen einzutragen, die während der gesamten Periode an der Maßnahme teilnehmen können. Beispiel: Bei einer Tageskapazität von 10 TeilnehmerInnen und einer individuellen Maßnahmendauer pro TeilnehmerIn von einem Monat beträgt die GesamtteilnehmerInnenanzahl (Durchlauf) bei einer Maßnahmendauer von insgesamt vier Monaten 40.</t>
  </si>
  <si>
    <t>Tageskapazität:</t>
  </si>
  <si>
    <t>Hier ist die Anzahl der TeilnehmerInnen einzutragen, die an einem Tag an der Maßnahme teilnehmen können.</t>
  </si>
  <si>
    <t>TeilnehmerInnen:TrainerInnen-Schlüssel:</t>
  </si>
  <si>
    <t>Hier ist einzutragen, wie viele TeilnehmerInnen in der Regel von wie vielen TrainerInnen permanent unterrichtet/betreut werden. Werden bei einer Orientierungsmaßnahme  z.B. 15 TeilnehmerInnen von 2 TrainerInnen betreut, so wäre hier 15:2 einzutragen. Werden die 15 TeilnehmerInnen nur von einem/r TrainerIn betreut und fallweise wird ein/e zweite/r TrainerIn beigezogen, so wäre hier 15:1 einzutragen.</t>
  </si>
  <si>
    <t>Veranstaltungsbeginn/ -ende:</t>
  </si>
  <si>
    <t>Durch Ausfüllen dieser beiden Felder wird automatisch der entsprechende Zeitplan auf dem Blatt „Zeitplan“ aktiviert.</t>
  </si>
  <si>
    <t>Gesamt MSTN:</t>
  </si>
  <si>
    <t>Geben Sie hier die Gesamtanzahl der Maßnahmenstunden des Projektes/der Veranstaltung ein, die dann auch Basis für die Abrechnung sein wird. Wie viele Maßnahmenstunden ein Projekt/eine Veranstaltung haben soll/darf, entnehmen Sie den Vorgaben in der Ausschreibung.</t>
  </si>
  <si>
    <t>Darstellung einer Normwoche:</t>
  </si>
  <si>
    <t>Die hier einzutragenden Zeiten stellen eine Maßnahmennormwoche dar, etwaige Feiertage oder sonstige Schließzeiten sind hier nicht zu berücksichtigen, sondern am Blatt „Zeitplan“.</t>
  </si>
  <si>
    <t>Maßnahmenstunden pro Woche:</t>
  </si>
  <si>
    <t xml:space="preserve">Wird automatisch aus obiger Tabelle generiert.
</t>
  </si>
  <si>
    <t>Wird vom Blatt "Beschreibung" automatisch übernommen.</t>
  </si>
  <si>
    <t>Beginn, Ende:</t>
  </si>
  <si>
    <t>Wird vom Blatt "Maßnahmenbeschreibung" automatisch übernommen.</t>
  </si>
  <si>
    <t>Samstag Unterricht:</t>
  </si>
  <si>
    <t>Durch Aktivierung des entsprechenden Eintrags wird die Spalte "MN-Tage" gesamt automatisch mit dem richtigen Eintrag versehen (5 oder 6).</t>
  </si>
  <si>
    <t>Anzahl Wochen:</t>
  </si>
  <si>
    <t>Zahl wird automatisch aus dem Zeitplan übernommen. 177 Wochen sind maximal eintragbar.</t>
  </si>
  <si>
    <t>Unterrichtsfreie Tage (außer Sa, So):</t>
  </si>
  <si>
    <t>Hier ist die Anzahl der unterrichtsfreien Tage in der jeweiligen Woche einzutragen. Die automatisch generierte Anzahl der MN-Tage verändert sich dadurch entsprechend. Feiertage werden automatisch als unterrichtsfreie Tage vorgegeben.</t>
  </si>
  <si>
    <t>Maßnahmentage gesamt:</t>
  </si>
  <si>
    <t>Stellt die Anzahl der Tage der Maßnahme pro Woche dar, an denen die Maßnahme stattfindet, und wird automatisch generiert.</t>
  </si>
  <si>
    <t>Maßnahmenstunden in dieser Woche:</t>
  </si>
  <si>
    <r>
      <t>In dieser Spalte ist der Wert der Normwoche für eine Maßnahmengruppe unter Berücksichtigung der tatsächlichen Gegebenheiten einzutragen. Beinhaltet die Normwoche 35 Stunden Unterricht an 5 Tagen und fällt in dieser Woche ein Tag  wegen eines Feiertages aus, so ist hier 28 einzutragen. Beinhaltet die Normwoche 35 Stunden, es werden aber durchgehend fünf Gruppen parallel unterrichtet, so ist hier ebenfalls 35 einzutragen (und nicht 175!). Das tatsächliche Volumen lässt sich aus den Eintragungen der nächsten beiden Spalten (</t>
    </r>
    <r>
      <rPr>
        <i/>
        <sz val="9"/>
        <rFont val="Arial"/>
        <family val="2"/>
      </rPr>
      <t>Maßnahmenstunden TrainerInnen</t>
    </r>
    <r>
      <rPr>
        <sz val="9"/>
        <rFont val="Arial"/>
        <family val="2"/>
      </rPr>
      <t xml:space="preserve"> und </t>
    </r>
    <r>
      <rPr>
        <i/>
        <sz val="9"/>
        <rFont val="Arial"/>
        <family val="2"/>
      </rPr>
      <t>Maßnahmenstunden TeilnehmerInnen gesamt</t>
    </r>
    <r>
      <rPr>
        <sz val="9"/>
        <rFont val="Arial"/>
        <family val="2"/>
      </rPr>
      <t>) ableiten. Bei fünf parallelen Gruppen mit jeweils einem Trainer pro Gruppe ist hier 175 einzutragen.</t>
    </r>
  </si>
  <si>
    <t>Maßnahmenstunden GruppentrainerInnen:</t>
  </si>
  <si>
    <t>Zu erfassen sind hier nur die TrainerInnen, die eine Gruppe von Personen im Klassenverband unterrichten.  Unterstützendes Personal wie z.B. EinzeltrainerInnen, SozialpädagogInnen ist hier nicht zu erfassen.</t>
  </si>
  <si>
    <t>Maßnahmenstunden Personal ist die Anzahl der Maßnahmenstunden der Trainer und Trainerinnen, die von diesen während der Maßnahme gegenüber den TeilnehmerInnen geleistet werden. Sie ist für gewöhnlich mindestens so hoch wie die Anzahl Maßnahmenstunden TeilnehmerInnen, kann aber höher sein, wenn mehrere TrainerInnen eine TeilnehmerInnengruppe unterrichten oder betreuen. Bei spezifischen Maßnahmen mit Telelernformen können die Maßnahmenstunden Personal geringer sein als die Maßnahmenstunden TeilnehmerInnen. Orientieren Sie sich an den Vorgaben bezüglich Personal in der Ausschreibung/Leistungsbeschreibung.</t>
  </si>
  <si>
    <t>Maßnahmenstunden TeilnehmerInnen gesamt (Gesamt MSTN):</t>
  </si>
  <si>
    <t>Hier sind die Maßnahmenstunden pro Woche einzutragen, für die die Kalkulation/Abrechnung auf Basis des Einheitspreises erfolgen soll.</t>
  </si>
  <si>
    <t>Bemerkung:</t>
  </si>
  <si>
    <t>Hier können Sie alle Abweichungen von der Norm kurz beschreiben.</t>
  </si>
  <si>
    <t>Prüfsumme:</t>
  </si>
  <si>
    <t>Diese vergleicht die Werte, die sich für die MSTN aus dem Zeitplan ergeben mit dem Wert, den Sie händisch als Gesamt MSTN für diese Maßnahme/Veranstaltung im Blatt Maßnahmenbeschreibung (organisatorisch) eingegeben haben. Es dient zur Kontrolle und zeigt an, wenn unterschiedliche Summendaten auf diesen zwei Blättern ausgefüllt wurden.  Die Bearbeitung des Formulars kann auch beendet werden, ohne dass diese Daten übereinstimmen.</t>
  </si>
  <si>
    <t>Definition Maßnahmenstunden:</t>
  </si>
  <si>
    <r>
      <t xml:space="preserve">Jede Bildungsmaßnahme ist durch eine bestimmte Anzahl von </t>
    </r>
    <r>
      <rPr>
        <b/>
        <sz val="9"/>
        <rFont val="Arial"/>
        <family val="2"/>
      </rPr>
      <t>Maßnahmenstunden</t>
    </r>
    <r>
      <rPr>
        <sz val="9"/>
        <rFont val="Arial"/>
        <family val="2"/>
      </rPr>
      <t xml:space="preserve"> definiert. Die Maßnahmenstunden werden benötigt, um definierte Aufwandsbereiche  zuzuordnen und entsprechend abzugelten. Eine Maßnahmenstunde stellt daher sowohl eine Planungseinheit für Inhalt und Volumen der Maßnahme als auch eine Be- und Abrechnungseinheit dar und besteht aus 60 Minuten (Pausen inkludiert). In der Leistungsbeschreibung/Maßnahmenbeschreibung wird festgelegt, wie viele Maßnahmenstunden die Maßnahme beinhalten soll (</t>
    </r>
    <r>
      <rPr>
        <i/>
        <sz val="9"/>
        <rFont val="Arial"/>
        <family val="2"/>
      </rPr>
      <t>Maßnahmenstunden TeilnehmerInnen gesamt (MSTN Gesamt)</t>
    </r>
    <r>
      <rPr>
        <sz val="9"/>
        <rFont val="Arial"/>
        <family val="2"/>
      </rPr>
      <t>).</t>
    </r>
  </si>
  <si>
    <r>
      <t xml:space="preserve">Die Anzahl der </t>
    </r>
    <r>
      <rPr>
        <i/>
        <sz val="9"/>
        <rFont val="Arial"/>
        <family val="2"/>
      </rPr>
      <t>Maßnahmenstunden TeilnehmerInnen</t>
    </r>
    <r>
      <rPr>
        <sz val="9"/>
        <rFont val="Arial"/>
        <family val="2"/>
      </rPr>
      <t xml:space="preserve"> (MSTN) ist bei </t>
    </r>
    <r>
      <rPr>
        <b/>
        <sz val="9"/>
        <rFont val="Arial"/>
        <family val="2"/>
      </rPr>
      <t>traditionellen</t>
    </r>
    <r>
      <rPr>
        <sz val="9"/>
        <rFont val="Arial"/>
        <family val="2"/>
      </rPr>
      <t xml:space="preserve"> Maßnahmen ident mit der Anzahl der Unterrichtseinheiten, die ein/e TeilnehmerInnengruppe benötigt, um an der Maßnahme von Anfang bis zum Ende teilzunehmen. Sie definieren gleichsam das Volumen des Maßnahmeninhaltes (Lehrstoff oder aber auch Inhalt von Orientierungs- oder Aktivierungsmaßnahmen). Sie müssen nicht ident sein mit der Anzahl der geleisteten Unterrichtseinheiten des Lehrpersonals (</t>
    </r>
    <r>
      <rPr>
        <i/>
        <sz val="9"/>
        <rFont val="Arial"/>
        <family val="2"/>
      </rPr>
      <t>Maßnahmenstunden TrainerInnen</t>
    </r>
    <r>
      <rPr>
        <sz val="9"/>
        <rFont val="Arial"/>
        <family val="2"/>
      </rPr>
      <t xml:space="preserve">) oder des Betreuungspersonals, da Doppelbesetzungen durch TrainerInnen keine Auswirkungen auf die Anzahl der </t>
    </r>
    <r>
      <rPr>
        <i/>
        <sz val="9"/>
        <rFont val="Arial"/>
        <family val="2"/>
      </rPr>
      <t>Maßnahmenstunden TeilnehmerInnen</t>
    </r>
    <r>
      <rPr>
        <sz val="9"/>
        <rFont val="Arial"/>
        <family val="2"/>
      </rPr>
      <t xml:space="preserve"> haben. Ebenso keine Auswirkungen auf die Anzahl der Maßnahmenstunden haben etwaige vorübergehende Gruppenteilungen oder die Anzahl der TeilnehmerInnen an sich.
</t>
    </r>
  </si>
  <si>
    <r>
      <t xml:space="preserve">Bei </t>
    </r>
    <r>
      <rPr>
        <b/>
        <sz val="9"/>
        <rFont val="Arial"/>
        <family val="2"/>
      </rPr>
      <t>organisatorisch komplexen Systemen</t>
    </r>
    <r>
      <rPr>
        <sz val="9"/>
        <rFont val="Arial"/>
        <family val="2"/>
      </rPr>
      <t xml:space="preserve"> wie modularen, Block-, Kontingent- oder ähnlichen Systemen werden, wenn obiges Modell nicht anwendbar ist, die Maßnahmenstunden durch die Anwendung eines „Teilungsschlüssels“ ermittelt: Hierzu ist zunächst die Anzahl der (fiktiven) Gesamtmaßnahmenstunden aller möglichen TeilnehmerInnen innerhalb des Projektes zu ermitteln. Weiters wird von der LGS in der Ausschreibung ein Teilungsschlüssel definiert, der festlegt, wie viele TeilnehmerInnen ein/e TrainerIn bei dieser spezifischen Maßnahme unterrichten soll/kann. Die Division „Anzahl der (fiktiven) Gesamtmaß-nahmenstunden“ durch die „Anzahl der zu unterrichtenden TeilnehmerInnen pro TrainerIn“ (</t>
    </r>
    <r>
      <rPr>
        <i/>
        <sz val="9"/>
        <rFont val="Arial"/>
        <family val="2"/>
      </rPr>
      <t>Teilungsschlüssel</t>
    </r>
    <r>
      <rPr>
        <sz val="9"/>
        <rFont val="Arial"/>
        <family val="2"/>
      </rPr>
      <t xml:space="preserve">) ergibt die </t>
    </r>
    <r>
      <rPr>
        <i/>
        <sz val="9"/>
        <rFont val="Arial"/>
        <family val="2"/>
      </rPr>
      <t>Maßnahmenstunden,</t>
    </r>
    <r>
      <rPr>
        <sz val="9"/>
        <rFont val="Arial"/>
        <family val="2"/>
      </rPr>
      <t xml:space="preserve"> die für die Zuordnung der Kosten herangezogen werden. Werden die TeilnehmerInnengruppen aufgrund des Spezifikums der Maßnahme von zwei TrainerInnen gleichzeitig unterrichtet/betreut, so ist dies bei der Festlegung des Teilungsschlüssels entsprechend zu berücksichtigen.</t>
    </r>
  </si>
  <si>
    <r>
      <t xml:space="preserve">Die </t>
    </r>
    <r>
      <rPr>
        <i/>
        <sz val="9"/>
        <rFont val="Arial"/>
        <family val="2"/>
      </rPr>
      <t>Maßnahmenstunden TeilnehmerInnen</t>
    </r>
    <r>
      <rPr>
        <sz val="9"/>
        <rFont val="Arial"/>
        <family val="2"/>
      </rPr>
      <t xml:space="preserve"> sind </t>
    </r>
    <r>
      <rPr>
        <b/>
        <sz val="9"/>
        <rFont val="Arial"/>
        <family val="2"/>
      </rPr>
      <t>keine</t>
    </r>
    <r>
      <rPr>
        <sz val="9"/>
        <rFont val="Arial"/>
        <family val="2"/>
      </rPr>
      <t xml:space="preserve"> Aufsummierung der Maßnahmenstunden, die jeder einzelne Teilnehmer/jede einzelne Teilnehmerin im Rahmen der Maßnahme absolviert, sondern beziehen sich immer auf die Maßnahmenstunden, die im Regelfall Gruppen innerhalb der Maßnahme absolvieren.</t>
    </r>
  </si>
  <si>
    <r>
      <t xml:space="preserve">Die </t>
    </r>
    <r>
      <rPr>
        <i/>
        <sz val="9"/>
        <rFont val="Arial"/>
        <family val="2"/>
      </rPr>
      <t>Maßnahmenstunden TeilnehmerInnen</t>
    </r>
    <r>
      <rPr>
        <sz val="9"/>
        <rFont val="Arial"/>
        <family val="2"/>
      </rPr>
      <t xml:space="preserve"> sind auch die Bezugsgröße für die Zuordnung der Einheiten für </t>
    </r>
    <r>
      <rPr>
        <b/>
        <sz val="9"/>
        <rFont val="Arial"/>
        <family val="2"/>
      </rPr>
      <t>Ausstattung</t>
    </r>
    <r>
      <rPr>
        <sz val="9"/>
        <rFont val="Arial"/>
        <family val="2"/>
      </rPr>
      <t xml:space="preserve"> und </t>
    </r>
    <r>
      <rPr>
        <b/>
        <sz val="9"/>
        <rFont val="Arial"/>
        <family val="2"/>
      </rPr>
      <t>Gemeinkosten/sonstige Kosten</t>
    </r>
    <r>
      <rPr>
        <sz val="9"/>
        <rFont val="Arial"/>
        <family val="2"/>
      </rPr>
      <t xml:space="preserve">.
</t>
    </r>
  </si>
  <si>
    <t>Auf diesem Bearbeitungsblatt sind die unterschiedlichen Kostenpositionen im Detail nach den Vorgaben der Ausschreibung aufzuschlüsseln. Jede Tabelle ist von vornherein so eingerichtet, dass eine Bearbeitungszeile vorgegeben ist. Wird eine weitere benötigt, so kann diese durch Anklicken des (+) Plus-Buttons angefügt werden. Zeilenreduktion funktioniert durch Anklicken des (-) Minus-Buttons. Die Tabelle kann durch Anklicken jeweils nur um eine Zeile erweitert oder reduziert werden.</t>
  </si>
  <si>
    <t>Personalaufwand GruppentrainerInnen:</t>
  </si>
  <si>
    <t>Ausstattung (Sachaufwand):</t>
  </si>
  <si>
    <t>Stellen Sie hier Ihre Kosten nach den in der Ausschreibung geforderten Detailliertheitsgrad dar.</t>
  </si>
  <si>
    <t>Sonstiger Aufwand:</t>
  </si>
  <si>
    <t>Hier sind alle Kosten zu erfassen, die aufgrund der Maßnahmendurchführung anfallen werden und die nicht unter Personal und Ausstattung subsumierbar sind.</t>
  </si>
  <si>
    <t>MS:</t>
  </si>
  <si>
    <t>Hier ist die Anzahl der Maßnahmenstunden einzutragen, die in der Maßnahme/Veranstaltung erbracht wird.</t>
  </si>
  <si>
    <t>Einheitspreis MS:</t>
  </si>
  <si>
    <t>Geben Sie hier an, wie hoch die ihnen entstehenden (Gesamt-) Kosten für eine Maßnahmenstunde sind.</t>
  </si>
  <si>
    <t>Maßnahmennebenkosten:</t>
  </si>
  <si>
    <t xml:space="preserve">In die vorgesehene Tabelle sind die entstehenden Kosten einzutragen. Die Positionen können kumuliert dargestellt werden. Die inhaltliche Nachvollziehbarkeit muss gewährleistet sein.
</t>
  </si>
  <si>
    <t xml:space="preserve">Wenn sie im Drop-Down-Menu auf dem Deckblatt „Abrechnung“ gewählt haben, lassen sich die Daten in den zur Kalkulation gehörigen Blättern (Beschreibung, Zeitplan, Kalkulation) nicht mehr ändern. Sie bekommen dafür aber ein neues Blatt mit der Bezeichnung „Abrechnung“, das sich unten in der Registerkartenzeile neben jedem bestehenden Maßnahmenblatt einfügt. 
</t>
  </si>
  <si>
    <r>
      <t>Hinweis:</t>
    </r>
    <r>
      <rPr>
        <b/>
        <sz val="9"/>
        <color indexed="16"/>
        <rFont val="Arial"/>
        <family val="2"/>
      </rPr>
      <t xml:space="preserve"> </t>
    </r>
    <r>
      <rPr>
        <sz val="9"/>
        <rFont val="Arial"/>
        <family val="2"/>
      </rPr>
      <t>Stellen Sie wieder auf Kalkulation um, so verschwinden alle Abrechnungsblätter. Alle Zahlen (z.B. auch jene Änderungen, die aus dem Durchführungsbericht übernommen wurden) bleiben aber erhalten, und Sie finden Sie wieder, sobald Sie wieder in den Abrechnungsmodus umschalten.</t>
    </r>
  </si>
  <si>
    <t xml:space="preserve">Auf dem Abrechnungsblatt selbst können Sie keine Änderungen durchführen. Diese müssen Sie im Durchführungsbericht vornehmen. Zu diesem kommen Sie folgendermaßen:
Wenn Sie im Abrechnungsmodus sind und das ursprüngliche Maßnahmenblatt durch einen Klick in die Registerkartenzeile wieder auf den Bildschirm holen, so finden Sie nun oben neben „Beschreibung“, „Zeitplan“ und „Kalkulation“ einen neuen Button mit der Bezeichnung „Durchführungsbericht“, der diesen per Klick aktiviert.
</t>
  </si>
  <si>
    <r>
      <t>Abweichungen bei MSTN</t>
    </r>
    <r>
      <rPr>
        <sz val="9"/>
        <rFont val="Arial"/>
        <family val="2"/>
      </rPr>
      <t xml:space="preserve">
Tragen Sie hier alle abrechnungsrelevanten Abweichungen, die im Bereich der </t>
    </r>
    <r>
      <rPr>
        <i/>
        <sz val="9"/>
        <rFont val="Arial"/>
        <family val="2"/>
      </rPr>
      <t>Maßnahmenstunden TeilnehmerInnen</t>
    </r>
    <r>
      <rPr>
        <sz val="9"/>
        <rFont val="Arial"/>
        <family val="2"/>
      </rPr>
      <t xml:space="preserve"> aufgetreten sind, ein (z.B. ein Trainer fiel einen Tag aus, Sie konnten keinen Ersatz finden und fünf Stunden konnten nicht durchgeführt werden: Abzug von 5 MSTN)! Nachdem die MSTN mit dem kalkulierten Einheitspreis abgerechnet werden, können sie hier nur zusätzliche oder weniger Stunden auf Basis des Einheitspreises zur Abrechnung bringen. Sollte das Feld Begründung nicht ausreichend sein, verwenden Sie unten, am Ende des Blattes, das Feld </t>
    </r>
    <r>
      <rPr>
        <i/>
        <sz val="9"/>
        <rFont val="Arial"/>
        <family val="2"/>
      </rPr>
      <t>Anmerkungen.</t>
    </r>
    <r>
      <rPr>
        <sz val="9"/>
        <rFont val="Arial"/>
        <family val="2"/>
      </rPr>
      <t xml:space="preserve"> 
</t>
    </r>
  </si>
  <si>
    <r>
      <t>Sonstige Abweichungen bei Maßnahmenkosten</t>
    </r>
    <r>
      <rPr>
        <sz val="9"/>
        <rFont val="Arial"/>
        <family val="2"/>
      </rPr>
      <t xml:space="preserve">
Tragen Sie hier alle sonstigen abrechnungsrelevanten Abweichungen, die im Bereich der </t>
    </r>
    <r>
      <rPr>
        <i/>
        <sz val="9"/>
        <rFont val="Arial"/>
        <family val="2"/>
      </rPr>
      <t>Maßnahmen-kosten</t>
    </r>
    <r>
      <rPr>
        <sz val="9"/>
        <rFont val="Arial"/>
        <family val="2"/>
      </rPr>
      <t xml:space="preserve"> aufgetreten sind, ein! Die Eintragungen können individuell vorgenommen werden, es gibt keinen vorgegebenen Bezug zu den Einheitspreisen der Kalkulation.
</t>
    </r>
  </si>
  <si>
    <r>
      <t>Abweichungen bei Maßnahmennebenkosten</t>
    </r>
    <r>
      <rPr>
        <sz val="9"/>
        <rFont val="Arial"/>
        <family val="2"/>
      </rPr>
      <t xml:space="preserve">
Tragen Sie hier alle abrechnungsrelevanten Abweichungen, die im Bereich der </t>
    </r>
    <r>
      <rPr>
        <i/>
        <sz val="9"/>
        <rFont val="Arial"/>
        <family val="2"/>
      </rPr>
      <t>Maßnahmennebenkosten</t>
    </r>
    <r>
      <rPr>
        <sz val="9"/>
        <rFont val="Arial"/>
        <family val="2"/>
      </rPr>
      <t xml:space="preserve"> aufgetreten sind, ein (z.B. nicht alle kalkulierten Ausbildungsbeihilfen wurden ausbezahlt, weil einige TeilnehmerInnen die Maßnahme vorzeitig abgebrochen haben)! 
</t>
    </r>
    <r>
      <rPr>
        <b/>
        <sz val="9"/>
        <rFont val="Arial"/>
        <family val="2"/>
      </rPr>
      <t>Wichtig:</t>
    </r>
    <r>
      <rPr>
        <sz val="9"/>
        <rFont val="Arial"/>
        <family val="2"/>
      </rPr>
      <t xml:space="preserve"> Tragen Sie hier </t>
    </r>
    <r>
      <rPr>
        <b/>
        <sz val="9"/>
        <rFont val="Arial"/>
        <family val="2"/>
      </rPr>
      <t xml:space="preserve">den nicht zur Auszahlung gekommenen Betrag als Abzug </t>
    </r>
    <r>
      <rPr>
        <sz val="9"/>
        <rFont val="Arial"/>
        <family val="2"/>
      </rPr>
      <t xml:space="preserve">ein!  
</t>
    </r>
  </si>
  <si>
    <r>
      <t>Erträge/Förderungen</t>
    </r>
    <r>
      <rPr>
        <sz val="9"/>
        <rFont val="Arial"/>
        <family val="2"/>
      </rPr>
      <t xml:space="preserve">
Tragen Sie hier alle abrechnungsrelevanten Erträge oder Förderungen/Kofinanzierungen durch andere Stellen ein!
</t>
    </r>
  </si>
  <si>
    <t>e1</t>
  </si>
  <si>
    <t>e3</t>
  </si>
  <si>
    <t>e4</t>
  </si>
  <si>
    <t>e5</t>
  </si>
  <si>
    <t>GruppentrainerInnen</t>
  </si>
  <si>
    <t>EinzeltrainerInnen</t>
  </si>
  <si>
    <t>Personalaufwand EinzeltrainerInnen</t>
  </si>
  <si>
    <t xml:space="preserve">Gesamt MSTN lt. Zeitplan </t>
  </si>
  <si>
    <t xml:space="preserve">Gesamt MSTN lt. Beschreibung </t>
  </si>
  <si>
    <t>Drucken / PDF-Umwandlung</t>
  </si>
  <si>
    <t xml:space="preserve">
Haben Sie bereits eine Druck- oder Umwandlungsdatei erstellt, so wird diese bei einer neuerlichen Umwandlung automatisch ersetzt.</t>
  </si>
  <si>
    <t>Prozentsatz</t>
  </si>
  <si>
    <t>Einheitspreis MSP</t>
  </si>
  <si>
    <r>
      <t>Storno von MSTN</t>
    </r>
    <r>
      <rPr>
        <sz val="9"/>
        <rFont val="Arial"/>
        <family val="2"/>
      </rPr>
      <t xml:space="preserve">
Tragen Sie hier jene </t>
    </r>
    <r>
      <rPr>
        <i/>
        <sz val="9"/>
        <rFont val="Arial"/>
        <family val="2"/>
      </rPr>
      <t>Maßnahmenstunden TeilnehmerInnen</t>
    </r>
    <r>
      <rPr>
        <sz val="9"/>
        <rFont val="Arial"/>
        <family val="2"/>
      </rPr>
      <t xml:space="preserve"> ein, die zunächst vom AMS bestellt worden waren, später jedoch von diesem storniert wurden! Für diese Stunden können Sie eine Stornopauschale von zumindest 50% des Einheitspreises für die MSTN verrechnen. Die von Ihnen geltend gemachten Prozente werden vom Einheitspreis automatisch errechnet. Sollte das Feld Begründung nicht ausreichend sein, verwenden Sie unten, am Ende des Blattes, das Feld </t>
    </r>
    <r>
      <rPr>
        <i/>
        <sz val="9"/>
        <rFont val="Arial"/>
        <family val="2"/>
      </rPr>
      <t>Anmerkungen.</t>
    </r>
    <r>
      <rPr>
        <sz val="9"/>
        <rFont val="Arial"/>
        <family val="2"/>
      </rPr>
      <t xml:space="preserve"> </t>
    </r>
    <r>
      <rPr>
        <b/>
        <sz val="9"/>
        <rFont val="Arial"/>
        <family val="2"/>
      </rPr>
      <t xml:space="preserve">Achtung: </t>
    </r>
    <r>
      <rPr>
        <sz val="9"/>
        <rFont val="Arial"/>
        <family val="2"/>
      </rPr>
      <t>Die Eingabe von Stornostunden (50% plus) setzt die Eingabe von MSTN-Abweichungen oben (100% minus) voraus!</t>
    </r>
  </si>
  <si>
    <t>KOSTENÜBERSICHT DER EINZELMASSNAHMEN</t>
  </si>
  <si>
    <t>Sonstiger Aufwand gesamt</t>
  </si>
  <si>
    <t>Ausbildungs-
beihilfe</t>
  </si>
  <si>
    <t>Personal-
aufwand 
gesamt</t>
  </si>
  <si>
    <t>Räumliche/
technische Ausstattung gesamt</t>
  </si>
  <si>
    <t>Maßnahmen-
nebenkosten gesamt</t>
  </si>
  <si>
    <t>MASSNAHMEN-GESAMTKOSTEN</t>
  </si>
  <si>
    <t>Kinder-
betreuung</t>
  </si>
  <si>
    <t>TN-bezogene Kosten</t>
  </si>
  <si>
    <t>KOSTENÜBERSICHT DES GESAMTPROJEKTS</t>
  </si>
  <si>
    <t>PROJEKT-GESAMTKOSTEN</t>
  </si>
  <si>
    <t>Projekt-
nebenkosten gesamt</t>
  </si>
  <si>
    <t>IBAN:</t>
  </si>
  <si>
    <t xml:space="preserve">Art: </t>
  </si>
  <si>
    <t xml:space="preserve">Die finanzielle Leistung des AMS ist kein Entgelt im Sinne des Umsatzsteuergesetzes; es ist daher keine Umsatzsteuer geltend zu machen! 
Alle Kostenangaben erfolgen in Euro. </t>
  </si>
  <si>
    <t xml:space="preserve">Kosten: </t>
  </si>
  <si>
    <t>Personal-aufwand
gesamt</t>
  </si>
  <si>
    <t>Räumliche/
technische 
Ausstattung 
gesamt</t>
  </si>
  <si>
    <t>Sonstiger
Aufwand 
gesamt</t>
  </si>
  <si>
    <t>Unterkunft 
und 
Verpflegung</t>
  </si>
  <si>
    <t>TN-bezogene
Kosten</t>
  </si>
  <si>
    <t>Maßnahmen-
nebenkosten
gesamt</t>
  </si>
  <si>
    <t>MASSNAHMEN-
GESAMTKOSTEN</t>
  </si>
  <si>
    <t xml:space="preserve">Gesamtkosten: </t>
  </si>
  <si>
    <t xml:space="preserve">Endsumme lt. Kalkulation: </t>
  </si>
  <si>
    <t>SOLL-KOSTENÜBERSICHT DES GESAMTPROJEKTES</t>
  </si>
  <si>
    <r>
      <t xml:space="preserve">Hinweis: </t>
    </r>
    <r>
      <rPr>
        <sz val="9"/>
        <rFont val="Arial"/>
        <family val="2"/>
      </rPr>
      <t xml:space="preserve">
Alle Rechnungsergebnisse - mit Ausnahme der Position "Räumlichen und technischen Ausstattung" -  werden auf zwei Kommastellen gerundet.</t>
    </r>
  </si>
  <si>
    <t>FlagProtect</t>
  </si>
  <si>
    <t>BeginnMA</t>
  </si>
  <si>
    <t>PersAufwandGesamt</t>
  </si>
  <si>
    <t>räumliche/techn Ausstattung gesamt</t>
  </si>
  <si>
    <t>TeilBezKosten</t>
  </si>
  <si>
    <t>GESAMTMSTN</t>
  </si>
  <si>
    <t>MaßnahmenKO</t>
  </si>
  <si>
    <t>Einheitspreis/MSTN</t>
  </si>
  <si>
    <t>MA-NebenKo</t>
  </si>
  <si>
    <t>MA-GesamtKO</t>
  </si>
  <si>
    <t>MABlatt</t>
  </si>
  <si>
    <t>FlagMABlatt:</t>
  </si>
  <si>
    <t>Druckkopie:</t>
  </si>
  <si>
    <t>Zeilenpositionen:</t>
  </si>
  <si>
    <t>Unterkunft Verpflg.</t>
  </si>
  <si>
    <t>Kinderbetr.</t>
  </si>
  <si>
    <t>TnBezKO</t>
  </si>
  <si>
    <t>MaNKOgesamt</t>
  </si>
  <si>
    <t>ABWEICHUNGEN BEI RÄUMLICHER/TECHNISCHER AUSSTATTUNG</t>
  </si>
  <si>
    <t>ABWEICHUNGEN BEI SONSTIGEM AUFWAND</t>
  </si>
  <si>
    <t>räumlich/techn. Ausst.</t>
  </si>
  <si>
    <t>Sonst Aufwand</t>
  </si>
  <si>
    <t>GESAMTAlleAbw/Erträge</t>
  </si>
  <si>
    <t>MK_lt_Kalkulation</t>
  </si>
  <si>
    <t>ProzentABW</t>
  </si>
  <si>
    <t>AbwMSTN</t>
  </si>
  <si>
    <t>PersKOltKalk</t>
  </si>
  <si>
    <t>PrAbwPersAufw</t>
  </si>
  <si>
    <t>PrAbwRäumltech</t>
  </si>
  <si>
    <t>PrAbwSO</t>
  </si>
  <si>
    <t>Gesamtsumme aller Abweichungen</t>
  </si>
  <si>
    <t xml:space="preserve">Maßnahme: </t>
  </si>
  <si>
    <t>Erträge/
Förderungen</t>
  </si>
  <si>
    <t>Rechtsgültige Unterschrift</t>
  </si>
  <si>
    <r>
      <t xml:space="preserve">Ihr Angebot gilt nur dann als </t>
    </r>
    <r>
      <rPr>
        <b/>
        <sz val="9"/>
        <rFont val="Arial"/>
        <family val="2"/>
      </rPr>
      <t>vollständig</t>
    </r>
    <r>
      <rPr>
        <sz val="9"/>
        <rFont val="Arial"/>
        <family val="2"/>
      </rPr>
      <t xml:space="preserve"> eingebracht und wird vom AMS weiter bearbeitet, wenn dieses Formular </t>
    </r>
    <r>
      <rPr>
        <b/>
        <sz val="9"/>
        <rFont val="Arial"/>
        <family val="2"/>
      </rPr>
      <t xml:space="preserve">rechtsgültig unterzeichnet </t>
    </r>
    <r>
      <rPr>
        <sz val="9"/>
        <rFont val="Arial"/>
        <family val="2"/>
      </rPr>
      <t xml:space="preserve">und </t>
    </r>
  </si>
  <si>
    <r>
      <t xml:space="preserve">mit allen anderen in der Bekanntmachung/Ausschreibungsunterlage geforderten Unterlagen zusammen </t>
    </r>
    <r>
      <rPr>
        <b/>
        <sz val="9"/>
        <rFont val="Arial"/>
        <family val="2"/>
      </rPr>
      <t>rechtzeitig</t>
    </r>
    <r>
      <rPr>
        <sz val="9"/>
        <rFont val="Arial"/>
        <family val="2"/>
      </rPr>
      <t xml:space="preserve"> dem AMS übermittelt wird.</t>
    </r>
  </si>
  <si>
    <t>Das Formular muss hier von einer zeichnungsberechtigten Person handschriftlich gezeichnet werden.
Abrechnungsformulare können auch elektronisch übermittelt werden. Schicken Sie das Formular über das eAMS-Konto, so müssen Sie es nicht unterzeichnen und abstempeln. Durch die elektronische Übermittlung ist die Rechtsgültigkeit hergestellt.</t>
  </si>
  <si>
    <t>Dieses Blatt erscheint nur, wenn Sie am Deckblatt rechts oben den Modus von "Kalkulation" auf "Abrechnung" umstellen. Alle Eintragungen, die Sie hier durchführen, werden in ihren Summen automatisch auf das Blatt "Abrechnung“ übernommen. Dort können Sie selbst keine Änderungen mehr vornehmen.
Im Durchführungsbericht sind
-      alle abrechnungsrelevanten Abweichungen gegenüber dem ursprünglichen Maßnahmenkonzept und
-      Optimierungs- bzw. Verbesserungsvorschläge, die sich aus Sicht des Auftragnehmers während der  
       Maßnahmendurchführung ergeben haben, 
darzustellen.
Benutzen Sie für die verbale Beschreibung der Abweichungen das Anmerkungsfeld! Achtung: Über das vorgesehene Feld hinausgehende Texte werden abgeschnitten. Wenn Sie mehr einfügen, so ist das am Ausdruck bzw. Bildschirm nicht mehr sichtbar. Verwenden Sie in diesem Falle ein Extrablatt oder -dokument, das Sie den Abrechnungsunterlagen hinzufügen.</t>
  </si>
  <si>
    <r>
      <t xml:space="preserve">Hinweis: </t>
    </r>
    <r>
      <rPr>
        <sz val="9"/>
        <rFont val="Arial"/>
        <family val="2"/>
      </rPr>
      <t>Wenn Sie Stunden oder Kosten in Abzug bringen müssen, so setzen Sie vor die Zahl ein Minus!!! Wenn etwas dazu gerechnet werden soll, dann müssen Sie kein Vorzeichen vor die Zahl setzen.</t>
    </r>
  </si>
  <si>
    <t>MOKoGesamt</t>
  </si>
  <si>
    <t>Anzahl der tatsächlich geleisteten MSTN</t>
  </si>
  <si>
    <t>Kostenmäßige Abweichung und Storno bei MSTN</t>
  </si>
  <si>
    <t>MSTNZeitplanKalk</t>
  </si>
  <si>
    <t>Der Name ist auch in Blockbuchstaben anzuführen.</t>
  </si>
  <si>
    <t xml:space="preserve">Bei Übermittlung im Wege des eAMS-Kontos ist keine eigenhändige Unterschrift für die Rechtsverbindlichkeit erforderlich. </t>
  </si>
  <si>
    <t>ergibt %-Änderung bei Personal, Ausstattung u. sonstigem Aufwand</t>
  </si>
  <si>
    <t>Maßnahmenkosten lt. Kalkulation</t>
  </si>
  <si>
    <t>%-Änderung</t>
  </si>
  <si>
    <t>sonst. Abw.</t>
  </si>
  <si>
    <t>IST-Kosten</t>
  </si>
  <si>
    <t>Feiertag
relevant in
Intervall</t>
  </si>
  <si>
    <t>Feiertage
relevant</t>
  </si>
  <si>
    <t>Achtung: keine Zwischenüberschriften!</t>
  </si>
  <si>
    <t>Maßnahmentage</t>
  </si>
  <si>
    <r>
      <rPr>
        <b/>
        <sz val="9"/>
        <color indexed="16"/>
        <rFont val="Arial"/>
        <family val="2"/>
      </rPr>
      <t xml:space="preserve">Drucken </t>
    </r>
    <r>
      <rPr>
        <sz val="9"/>
        <rFont val="Arial"/>
        <family val="2"/>
      </rPr>
      <t xml:space="preserve">
Wenn Sie in einem Maßnahmenblatt auf </t>
    </r>
    <r>
      <rPr>
        <u val="single"/>
        <sz val="9"/>
        <rFont val="Arial"/>
        <family val="2"/>
      </rPr>
      <t>Drucken &gt; Aktuelles Blatt</t>
    </r>
    <r>
      <rPr>
        <sz val="9"/>
        <rFont val="Arial"/>
        <family val="2"/>
      </rPr>
      <t xml:space="preserve"> klicken, so werden </t>
    </r>
    <r>
      <rPr>
        <b/>
        <sz val="9"/>
        <rFont val="Arial"/>
        <family val="2"/>
      </rPr>
      <t>alle</t>
    </r>
    <r>
      <rPr>
        <sz val="9"/>
        <rFont val="Arial"/>
        <family val="2"/>
      </rPr>
      <t xml:space="preserve"> zu dieser Maßnahme gehörenden Teile ("Maßnahmenbeschreibung", "Zeitplan", "Kalkulation" und, falls der Abrechnungsmodus gewählt wurde, der "Durchführungsbericht") gedruckt. Sollten Sie nur </t>
    </r>
    <r>
      <rPr>
        <b/>
        <sz val="9"/>
        <rFont val="Arial"/>
        <family val="2"/>
      </rPr>
      <t>einen</t>
    </r>
    <r>
      <rPr>
        <sz val="9"/>
        <rFont val="Arial"/>
        <family val="2"/>
      </rPr>
      <t xml:space="preserve"> Bereich (z.B. den "Zeitplan") drucken wollen, so verwenden Sie bitte das Standard-Druckmenü von EXCEL (</t>
    </r>
    <r>
      <rPr>
        <u val="single"/>
        <sz val="9"/>
        <rFont val="Arial"/>
        <family val="2"/>
      </rPr>
      <t>Datei &gt; Drucken</t>
    </r>
    <r>
      <rPr>
        <sz val="9"/>
        <rFont val="Arial"/>
        <family val="2"/>
      </rPr>
      <t>).</t>
    </r>
  </si>
  <si>
    <r>
      <rPr>
        <b/>
        <sz val="9"/>
        <color indexed="16"/>
        <rFont val="Arial"/>
        <family val="2"/>
      </rPr>
      <t xml:space="preserve">Problem beim Drucken oder bei der PDF-Umwandlung
</t>
    </r>
    <r>
      <rPr>
        <sz val="9"/>
        <rFont val="Arial"/>
        <family val="2"/>
      </rPr>
      <t xml:space="preserve">
</t>
    </r>
    <r>
      <rPr>
        <b/>
        <i/>
        <sz val="9"/>
        <rFont val="Arial"/>
        <family val="2"/>
      </rPr>
      <t xml:space="preserve">Problembeschreibung: </t>
    </r>
    <r>
      <rPr>
        <i/>
        <sz val="9"/>
        <rFont val="Arial"/>
        <family val="2"/>
      </rPr>
      <t xml:space="preserve"> </t>
    </r>
    <r>
      <rPr>
        <sz val="9"/>
        <rFont val="Arial"/>
        <family val="2"/>
      </rPr>
      <t xml:space="preserve">
Anstatt zu drucken erscheint das Fenster „Zur Druckdatei-Erstellung muss zumindest ein Maßnahmenblatt vorhanden sein“ und es werden automatisch neue, leere Tabellenblätter erstellt.
ODER
Es wird ein Ausdruck oder PDF erstellt, der bzw. das anstelle von Maßnahmenblättern leere Blätter enthält.
</t>
    </r>
    <r>
      <rPr>
        <b/>
        <i/>
        <sz val="9"/>
        <rFont val="Arial"/>
        <family val="2"/>
      </rPr>
      <t xml:space="preserve">Fehlererklärung: </t>
    </r>
    <r>
      <rPr>
        <sz val="9"/>
        <rFont val="Arial"/>
        <family val="2"/>
      </rPr>
      <t xml:space="preserve">
Überschreiben Sie die automatisch erstellten Namen von Tabellenblättern mit </t>
    </r>
    <r>
      <rPr>
        <b/>
        <sz val="9"/>
        <rFont val="Arial"/>
        <family val="2"/>
      </rPr>
      <t>mehr als 24 Zeichen</t>
    </r>
    <r>
      <rPr>
        <sz val="9"/>
        <rFont val="Arial"/>
        <family val="2"/>
      </rPr>
      <t xml:space="preserve">, so funktioniert die Druck- und PDF-Funktion nicht mehr.
</t>
    </r>
    <r>
      <rPr>
        <b/>
        <i/>
        <sz val="9"/>
        <rFont val="Arial"/>
        <family val="2"/>
      </rPr>
      <t xml:space="preserve">Lösung: </t>
    </r>
    <r>
      <rPr>
        <sz val="9"/>
        <rFont val="Arial"/>
        <family val="2"/>
      </rPr>
      <t xml:space="preserve">
1.</t>
    </r>
    <r>
      <rPr>
        <b/>
        <sz val="9"/>
        <rFont val="Arial"/>
        <family val="2"/>
      </rPr>
      <t xml:space="preserve"> Reduzieren Sie die Anzahl</t>
    </r>
    <r>
      <rPr>
        <sz val="9"/>
        <rFont val="Arial"/>
        <family val="2"/>
      </rPr>
      <t xml:space="preserve"> der für die Namen der Tabellenblätter verwendeten Zeichen </t>
    </r>
    <r>
      <rPr>
        <b/>
        <sz val="9"/>
        <rFont val="Arial"/>
        <family val="2"/>
      </rPr>
      <t>auf 24</t>
    </r>
    <r>
      <rPr>
        <sz val="9"/>
        <rFont val="Arial"/>
        <family val="2"/>
      </rPr>
      <t xml:space="preserve">!
2. Löschen Sie automatisch erstellte Tabellenblätter!
3. Geben Sie erneut den Befehl zum Drucken oder zur PDF-Umwandlung!
</t>
    </r>
  </si>
  <si>
    <r>
      <rPr>
        <b/>
        <sz val="9"/>
        <color indexed="16"/>
        <rFont val="Arial"/>
        <family val="2"/>
      </rPr>
      <t xml:space="preserve">Umwandlung in PDF
</t>
    </r>
    <r>
      <rPr>
        <sz val="9"/>
        <rFont val="Arial"/>
        <family val="2"/>
      </rPr>
      <t xml:space="preserve">
</t>
    </r>
    <r>
      <rPr>
        <b/>
        <i/>
        <sz val="9"/>
        <rFont val="Arial"/>
        <family val="2"/>
      </rPr>
      <t xml:space="preserve">Unter EXCEL 2007 (und allen künftigen Versionen): </t>
    </r>
    <r>
      <rPr>
        <sz val="9"/>
        <rFont val="Arial"/>
        <family val="2"/>
      </rPr>
      <t xml:space="preserve">
Beim Klick auf </t>
    </r>
    <r>
      <rPr>
        <u val="single"/>
        <sz val="9"/>
        <rFont val="Arial"/>
        <family val="2"/>
      </rPr>
      <t>Drucken &gt; PDF-Datei erstellen</t>
    </r>
    <r>
      <rPr>
        <sz val="9"/>
        <rFont val="Arial"/>
        <family val="2"/>
      </rPr>
      <t xml:space="preserve"> wird eine PDF-Datei erstellt und im selben Verzeichnis wie das aktuelle Formular abgelegt. Diese Datei kann so via eAMS versendet werden. Auf dem Blatt „Unterschrift“ werden automatische Einträge („Erstellt am xx.xx.xxxx“ und „Übermittlung via e-AMS Konto“) generiert.
</t>
    </r>
    <r>
      <rPr>
        <b/>
        <i/>
        <sz val="9"/>
        <rFont val="Arial"/>
        <family val="2"/>
      </rPr>
      <t>Unter EXCEL 2003 oder älter:</t>
    </r>
    <r>
      <rPr>
        <sz val="9"/>
        <rFont val="Arial"/>
        <family val="2"/>
      </rPr>
      <t xml:space="preserve"> 
Beim Klick auf </t>
    </r>
    <r>
      <rPr>
        <u val="single"/>
        <sz val="9"/>
        <rFont val="Arial"/>
        <family val="2"/>
      </rPr>
      <t>Drucken &gt; Datei für PDF-Umwandlung erstellen</t>
    </r>
    <r>
      <rPr>
        <sz val="9"/>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t>
    </r>
    <r>
      <rPr>
        <b/>
        <sz val="9"/>
        <rFont val="Arial"/>
        <family val="2"/>
      </rPr>
      <t>„manuell“</t>
    </r>
    <r>
      <rPr>
        <sz val="9"/>
        <rFont val="Arial"/>
        <family val="2"/>
      </rPr>
      <t xml:space="preserve"> in ein PDF umgewandelt werden, welches per eAMS versendet werden kann. (Der Zwischenschritt ist notwendig, weil die PDF-Funktion nicht automatisch in älteren EXCEL-Versionen vorhanden ist.)
</t>
    </r>
  </si>
  <si>
    <r>
      <t>Abweichungen bei TrainerInnenstunden</t>
    </r>
    <r>
      <rPr>
        <sz val="9"/>
        <rFont val="Arial"/>
        <family val="2"/>
      </rPr>
      <t xml:space="preserve">
Tragen Sie hier alle abrechnungsrelevanten Abweichungen, die im Bereich der </t>
    </r>
    <r>
      <rPr>
        <i/>
        <sz val="9"/>
        <rFont val="Arial"/>
        <family val="2"/>
      </rPr>
      <t xml:space="preserve">Maßnahmenstunden TrainerInnen </t>
    </r>
    <r>
      <rPr>
        <sz val="9"/>
        <rFont val="Arial"/>
        <family val="2"/>
      </rPr>
      <t xml:space="preserve">aufgetreten sind und durch die kein gänzlicher Abzug einer Einheit MSTN stattfindet, ein (z.B. eine TeilnehmerInnengruppe sollte an einem Tag - sieben Stunden - von 2 TrainerInnen gleichzeitig unterrichtet werden. Ein Trainer fiel jedoch kurzfristig aus, und die Gruppe wurde nur von einem Trainer unterrichtet. Sieben Stunden im Ausmaß des Einheitspreises für Personal werden zum Abzug gebracht. Oder: Eine EinzeltrainerInnenstunde war nur als zusätzliche Personalkosten kalkuliert und nicht gesamt als Einheitspreis MSTN. Sie können daher nur eine Stunde im Ausmaß des entsprechenden Einheitspreises für Personal zum Abzug bringen)! Sollte das Feld </t>
    </r>
    <r>
      <rPr>
        <i/>
        <sz val="9"/>
        <rFont val="Arial"/>
        <family val="2"/>
      </rPr>
      <t>Begründung</t>
    </r>
    <r>
      <rPr>
        <sz val="9"/>
        <rFont val="Arial"/>
        <family val="2"/>
      </rPr>
      <t xml:space="preserve"> nicht ausreichend sein, verwenden Sie unten, am Ende des Blattes, das Feld </t>
    </r>
    <r>
      <rPr>
        <i/>
        <sz val="9"/>
        <rFont val="Arial"/>
        <family val="2"/>
      </rPr>
      <t>Anmerkungen.</t>
    </r>
    <r>
      <rPr>
        <sz val="9"/>
        <rFont val="Arial"/>
        <family val="2"/>
      </rPr>
      <t xml:space="preserve">
</t>
    </r>
  </si>
  <si>
    <r>
      <t xml:space="preserve">BM Kalkulation/Abrechnung Einheitspreise 07.02
</t>
    </r>
    <r>
      <rPr>
        <b/>
        <sz val="11"/>
        <rFont val="Arial"/>
        <family val="2"/>
      </rPr>
      <t>FORMULAR ZUR KALKULATION UND ABRECHNUNG VON BILDUNGSMASSNAHMEN IM AUFTRAG DES AMS</t>
    </r>
  </si>
  <si>
    <t>ERLÄUTERUNG Formular "BM Kalkulation/Abrechnung Einheitspreise 07.02"</t>
  </si>
  <si>
    <t>Maria Himmelfahrt</t>
  </si>
  <si>
    <t>Maria Empfängnis</t>
  </si>
  <si>
    <t>Stephanstag</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</si>
</sst>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407]dddd\,\ d\.\ mmmm\ yyyy"/>
    <numFmt numFmtId="187" formatCode="dd\.mm\.yy"/>
    <numFmt numFmtId="188" formatCode="dddd"/>
    <numFmt numFmtId="189" formatCode="h:mm"/>
    <numFmt numFmtId="190" formatCode="dd"/>
    <numFmt numFmtId="191" formatCode="[$-C07]dddd\,\ dd\.\ mmmm\ yyyy"/>
    <numFmt numFmtId="192" formatCode="ddd"/>
    <numFmt numFmtId="193" formatCode="0.0%"/>
    <numFmt numFmtId="194" formatCode="0.000%"/>
    <numFmt numFmtId="195" formatCode="0.0"/>
    <numFmt numFmtId="196" formatCode="dd/mm/yyyy\ \-\ ddd"/>
    <numFmt numFmtId="197" formatCode="dd/mm/yy;@"/>
    <numFmt numFmtId="198" formatCode="dd/m/yyyy;@"/>
    <numFmt numFmtId="199" formatCode="dd/m/yyyy\ ddd"/>
    <numFmt numFmtId="200" formatCode="&quot;+&quot;* #,##0.00;\-* #,##0.00"/>
    <numFmt numFmtId="201" formatCode="&quot;Ja&quot;;&quot;Ja&quot;;&quot;Nein&quot;"/>
    <numFmt numFmtId="202" formatCode="&quot;Wahr&quot;;&quot;Wahr&quot;;&quot;Falsch&quot;"/>
    <numFmt numFmtId="203" formatCode="&quot;Ein&quot;;&quot;Ein&quot;;&quot;Aus&quot;"/>
    <numFmt numFmtId="204" formatCode="[$€-2]\ #,##0.00_);[Red]\([$€-2]\ #,##0.00\)"/>
    <numFmt numFmtId="205" formatCode="\A\T\##\ ####\ ####\ ####\ ####"/>
    <numFmt numFmtId="206" formatCode="##\ ####\ ####\ ####\ ####"/>
    <numFmt numFmtId="207" formatCode="#,##0.0000"/>
    <numFmt numFmtId="208" formatCode="#,##0.00_ ;\-#,##0.00\ "/>
    <numFmt numFmtId="209" formatCode="#,##0.000"/>
    <numFmt numFmtId="210" formatCode="&quot;+&quot;*#\.##0.00;&quot;-&quot;*#\.##0.00;"/>
    <numFmt numFmtId="211" formatCode="&quot;+&quot;*#\.##0.00;\-*#\.##0.00;"/>
    <numFmt numFmtId="212" formatCode="&quot;+&quot;* #,##0.00;\-* #,##0.00;"/>
    <numFmt numFmtId="213" formatCode="\+* #,##0.00;\-* #,##0.00"/>
    <numFmt numFmtId="214" formatCode="&quot;+&quot;* #,##0.0000;\-* #,##0.0000"/>
    <numFmt numFmtId="215" formatCode="#,##0.0"/>
    <numFmt numFmtId="216" formatCode="_-* #,##0.0000_-;\-* #,##0.0000_-;_-* &quot;-&quot;????_-;_-@_-"/>
    <numFmt numFmtId="217" formatCode="0.000"/>
    <numFmt numFmtId="218" formatCode="_-* #,##0.000_-;\-* #,##0.000_-;_-* &quot;-&quot;???_-;_-@_-"/>
    <numFmt numFmtId="219" formatCode="#,##0.00000"/>
    <numFmt numFmtId="220" formatCode="\+* 0.00%;\-* 0.00%;0.00%"/>
    <numFmt numFmtId="221" formatCode="#,##0;\-#,##0;"/>
    <numFmt numFmtId="222" formatCode="dd/mm/yyyy\ ddd"/>
    <numFmt numFmtId="223" formatCode="0.0000"/>
  </numFmts>
  <fonts count="129">
    <font>
      <sz val="10"/>
      <name val="Arial"/>
      <family val="0"/>
    </font>
    <font>
      <sz val="8"/>
      <name val="Arial"/>
      <family val="2"/>
    </font>
    <font>
      <b/>
      <sz val="10"/>
      <name val="Arial"/>
      <family val="2"/>
    </font>
    <font>
      <sz val="9"/>
      <name val="Arial"/>
      <family val="2"/>
    </font>
    <font>
      <b/>
      <sz val="9"/>
      <name val="Arial"/>
      <family val="2"/>
    </font>
    <font>
      <b/>
      <sz val="11"/>
      <name val="Arial"/>
      <family val="2"/>
    </font>
    <font>
      <b/>
      <sz val="10"/>
      <color indexed="12"/>
      <name val="Arial"/>
      <family val="2"/>
    </font>
    <font>
      <sz val="10"/>
      <color indexed="12"/>
      <name val="Arial"/>
      <family val="2"/>
    </font>
    <font>
      <b/>
      <sz val="11"/>
      <name val="Verdana"/>
      <family val="2"/>
    </font>
    <font>
      <sz val="10"/>
      <name val="AMS"/>
      <family val="2"/>
    </font>
    <font>
      <sz val="9"/>
      <name val="AMS"/>
      <family val="2"/>
    </font>
    <font>
      <b/>
      <i/>
      <sz val="11"/>
      <name val="Arial"/>
      <family val="2"/>
    </font>
    <font>
      <u val="single"/>
      <sz val="10"/>
      <color indexed="12"/>
      <name val="Arial"/>
      <family val="2"/>
    </font>
    <font>
      <u val="single"/>
      <sz val="10"/>
      <color indexed="36"/>
      <name val="Arial"/>
      <family val="2"/>
    </font>
    <font>
      <sz val="10"/>
      <color indexed="16"/>
      <name val="Arial"/>
      <family val="2"/>
    </font>
    <font>
      <b/>
      <sz val="10"/>
      <color indexed="16"/>
      <name val="Arial"/>
      <family val="2"/>
    </font>
    <font>
      <b/>
      <sz val="10"/>
      <color indexed="9"/>
      <name val="Arial"/>
      <family val="2"/>
    </font>
    <font>
      <sz val="10"/>
      <color indexed="9"/>
      <name val="Arial"/>
      <family val="2"/>
    </font>
    <font>
      <sz val="10"/>
      <name val="MS Sans Serif"/>
      <family val="2"/>
    </font>
    <font>
      <sz val="10"/>
      <color indexed="8"/>
      <name val="Arial"/>
      <family val="2"/>
    </font>
    <font>
      <i/>
      <sz val="8"/>
      <color indexed="8"/>
      <name val="Arial"/>
      <family val="2"/>
    </font>
    <font>
      <b/>
      <sz val="9"/>
      <name val="AMS"/>
      <family val="2"/>
    </font>
    <font>
      <sz val="8"/>
      <name val="AMS"/>
      <family val="2"/>
    </font>
    <font>
      <b/>
      <u val="single"/>
      <sz val="12"/>
      <color indexed="8"/>
      <name val="Arial"/>
      <family val="2"/>
    </font>
    <font>
      <sz val="9"/>
      <color indexed="8"/>
      <name val="AMS"/>
      <family val="2"/>
    </font>
    <font>
      <b/>
      <sz val="9"/>
      <color indexed="8"/>
      <name val="AMS"/>
      <family val="2"/>
    </font>
    <font>
      <b/>
      <sz val="10"/>
      <color indexed="8"/>
      <name val="Arial"/>
      <family val="2"/>
    </font>
    <font>
      <sz val="9"/>
      <color indexed="8"/>
      <name val="Arial"/>
      <family val="2"/>
    </font>
    <font>
      <b/>
      <sz val="9"/>
      <color indexed="8"/>
      <name val="Arial"/>
      <family val="2"/>
    </font>
    <font>
      <b/>
      <sz val="8"/>
      <color indexed="53"/>
      <name val="Arial"/>
      <family val="2"/>
    </font>
    <font>
      <b/>
      <sz val="7"/>
      <color indexed="8"/>
      <name val="Arial"/>
      <family val="2"/>
    </font>
    <font>
      <sz val="10"/>
      <name val="Times New Roman"/>
      <family val="1"/>
    </font>
    <font>
      <sz val="7"/>
      <color indexed="8"/>
      <name val="AMS"/>
      <family val="2"/>
    </font>
    <font>
      <sz val="7"/>
      <name val="Arial"/>
      <family val="2"/>
    </font>
    <font>
      <b/>
      <sz val="9"/>
      <color indexed="9"/>
      <name val="AMS"/>
      <family val="2"/>
    </font>
    <font>
      <sz val="8"/>
      <color indexed="8"/>
      <name val="Arial"/>
      <family val="2"/>
    </font>
    <font>
      <sz val="7"/>
      <color indexed="8"/>
      <name val="Arial"/>
      <family val="2"/>
    </font>
    <font>
      <sz val="8"/>
      <color indexed="8"/>
      <name val="AMS"/>
      <family val="2"/>
    </font>
    <font>
      <sz val="8"/>
      <color indexed="53"/>
      <name val="Arial"/>
      <family val="2"/>
    </font>
    <font>
      <b/>
      <sz val="8"/>
      <name val="Arial"/>
      <family val="2"/>
    </font>
    <font>
      <sz val="10"/>
      <color indexed="45"/>
      <name val="Arial"/>
      <family val="2"/>
    </font>
    <font>
      <b/>
      <sz val="7"/>
      <color indexed="23"/>
      <name val="Arial"/>
      <family val="2"/>
    </font>
    <font>
      <sz val="9"/>
      <color indexed="9"/>
      <name val="Arial"/>
      <family val="2"/>
    </font>
    <font>
      <sz val="7"/>
      <color indexed="10"/>
      <name val="Arial"/>
      <family val="2"/>
    </font>
    <font>
      <b/>
      <sz val="7"/>
      <color indexed="10"/>
      <name val="Arial"/>
      <family val="2"/>
    </font>
    <font>
      <b/>
      <sz val="9"/>
      <color indexed="9"/>
      <name val="Arial"/>
      <family val="2"/>
    </font>
    <font>
      <sz val="9"/>
      <color indexed="12"/>
      <name val="Arial"/>
      <family val="2"/>
    </font>
    <font>
      <sz val="8"/>
      <color indexed="10"/>
      <name val="Arial"/>
      <family val="2"/>
    </font>
    <font>
      <b/>
      <sz val="12"/>
      <color indexed="16"/>
      <name val="Arial"/>
      <family val="2"/>
    </font>
    <font>
      <b/>
      <sz val="11"/>
      <color indexed="9"/>
      <name val="Arial"/>
      <family val="2"/>
    </font>
    <font>
      <b/>
      <sz val="9"/>
      <color indexed="23"/>
      <name val="Arial"/>
      <family val="2"/>
    </font>
    <font>
      <b/>
      <sz val="10"/>
      <color indexed="23"/>
      <name val="Arial"/>
      <family val="2"/>
    </font>
    <font>
      <b/>
      <sz val="8"/>
      <color indexed="8"/>
      <name val="Arial"/>
      <family val="2"/>
    </font>
    <font>
      <sz val="8"/>
      <color indexed="8"/>
      <name val="Verdana"/>
      <family val="2"/>
    </font>
    <font>
      <sz val="10"/>
      <color indexed="23"/>
      <name val="Arial"/>
      <family val="2"/>
    </font>
    <font>
      <sz val="9"/>
      <color indexed="23"/>
      <name val="Arial"/>
      <family val="2"/>
    </font>
    <font>
      <sz val="10"/>
      <color indexed="60"/>
      <name val="Arial"/>
      <family val="2"/>
    </font>
    <font>
      <b/>
      <sz val="9"/>
      <color indexed="16"/>
      <name val="Arial"/>
      <family val="2"/>
    </font>
    <font>
      <i/>
      <sz val="9"/>
      <name val="Arial"/>
      <family val="2"/>
    </font>
    <font>
      <b/>
      <i/>
      <sz val="9"/>
      <name val="Arial"/>
      <family val="2"/>
    </font>
    <font>
      <b/>
      <sz val="10"/>
      <name val="Arial Narrow"/>
      <family val="2"/>
    </font>
    <font>
      <sz val="9"/>
      <name val="Tahoma"/>
      <family val="2"/>
    </font>
    <font>
      <b/>
      <sz val="9"/>
      <name val="Tahoma"/>
      <family val="2"/>
    </font>
    <font>
      <sz val="9"/>
      <color indexed="16"/>
      <name val="Tahoma"/>
      <family val="2"/>
    </font>
    <font>
      <sz val="10"/>
      <color indexed="10"/>
      <name val="Arial"/>
      <family val="2"/>
    </font>
    <font>
      <u val="single"/>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Verdana"/>
      <family val="2"/>
    </font>
    <font>
      <u val="single"/>
      <sz val="10"/>
      <color indexed="10"/>
      <name val="Arial"/>
      <family val="2"/>
    </font>
    <font>
      <sz val="8"/>
      <color indexed="12"/>
      <name val="Arial"/>
      <family val="2"/>
    </font>
    <font>
      <b/>
      <sz val="15"/>
      <color indexed="55"/>
      <name val="Arial"/>
      <family val="2"/>
    </font>
    <font>
      <sz val="9"/>
      <color indexed="63"/>
      <name val="Arial"/>
      <family val="2"/>
    </font>
    <font>
      <b/>
      <sz val="10"/>
      <color indexed="10"/>
      <name val="Arial"/>
      <family val="2"/>
    </font>
    <font>
      <b/>
      <sz val="9"/>
      <color indexed="10"/>
      <name val="Arial"/>
      <family val="2"/>
    </font>
    <font>
      <u val="single"/>
      <sz val="10"/>
      <color indexed="16"/>
      <name val="Arial"/>
      <family val="2"/>
    </font>
    <font>
      <sz val="9"/>
      <color indexed="55"/>
      <name val="Arial"/>
      <family val="2"/>
    </font>
    <font>
      <b/>
      <sz val="8"/>
      <color indexed="23"/>
      <name val="Arial"/>
      <family val="2"/>
    </font>
    <font>
      <sz val="9"/>
      <color indexed="10"/>
      <name val="Arial"/>
      <family val="2"/>
    </font>
    <font>
      <sz val="8"/>
      <color indexed="10"/>
      <name val="AMS"/>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sz val="11"/>
      <color rgb="FFFF0000"/>
      <name val="Verdana"/>
      <family val="2"/>
    </font>
    <font>
      <sz val="10"/>
      <color rgb="FFFF0000"/>
      <name val="Arial"/>
      <family val="2"/>
    </font>
    <font>
      <u val="single"/>
      <sz val="10"/>
      <color rgb="FFFF0000"/>
      <name val="Arial"/>
      <family val="2"/>
    </font>
    <font>
      <u val="single"/>
      <sz val="10"/>
      <color rgb="FF0000FF"/>
      <name val="Arial"/>
      <family val="2"/>
    </font>
    <font>
      <sz val="8"/>
      <color rgb="FF0000FF"/>
      <name val="Arial"/>
      <family val="2"/>
    </font>
    <font>
      <sz val="10"/>
      <color rgb="FF0000FF"/>
      <name val="Arial"/>
      <family val="2"/>
    </font>
    <font>
      <b/>
      <sz val="15"/>
      <color theme="0" tint="-0.3499799966812134"/>
      <name val="Arial"/>
      <family val="2"/>
    </font>
    <font>
      <sz val="9"/>
      <color theme="1" tint="0.34999001026153564"/>
      <name val="Arial"/>
      <family val="2"/>
    </font>
    <font>
      <b/>
      <sz val="10"/>
      <color rgb="FFFF0000"/>
      <name val="Arial"/>
      <family val="2"/>
    </font>
    <font>
      <b/>
      <sz val="9"/>
      <color rgb="FFFF0000"/>
      <name val="Arial"/>
      <family val="2"/>
    </font>
    <font>
      <u val="single"/>
      <sz val="10"/>
      <color rgb="FF800000"/>
      <name val="Arial"/>
      <family val="2"/>
    </font>
    <font>
      <sz val="9"/>
      <color theme="0" tint="-0.3499799966812134"/>
      <name val="Arial"/>
      <family val="2"/>
    </font>
    <font>
      <b/>
      <sz val="8"/>
      <color theme="0" tint="-0.4999699890613556"/>
      <name val="Arial"/>
      <family val="2"/>
    </font>
    <font>
      <sz val="9"/>
      <color rgb="FFFF0000"/>
      <name val="Arial"/>
      <family val="2"/>
    </font>
    <font>
      <sz val="8"/>
      <color theme="1"/>
      <name val="Arial"/>
      <family val="2"/>
    </font>
    <font>
      <sz val="8"/>
      <color rgb="FFFF0000"/>
      <name val="A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6"/>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theme="0"/>
        <bgColor indexed="64"/>
      </patternFill>
    </fill>
    <fill>
      <patternFill patternType="solid">
        <fgColor rgb="FFFFC000"/>
        <bgColor indexed="64"/>
      </patternFill>
    </fill>
    <fill>
      <patternFill patternType="gray125">
        <fgColor theme="0" tint="-0.3499799966812134"/>
        <bgColor theme="0"/>
      </patternFill>
    </fill>
    <fill>
      <patternFill patternType="solid">
        <fgColor theme="9" tint="0.3999499976634979"/>
        <bgColor indexed="64"/>
      </patternFill>
    </fill>
    <fill>
      <patternFill patternType="solid">
        <fgColor rgb="FF92D050"/>
        <bgColor indexed="64"/>
      </patternFill>
    </fill>
    <fill>
      <patternFill patternType="solid">
        <fgColor indexed="65"/>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color indexed="53"/>
      </left>
      <right style="thin">
        <color indexed="23"/>
      </right>
      <top style="thin">
        <color indexed="23"/>
      </top>
      <bottom style="thin">
        <color indexed="23"/>
      </bottom>
    </border>
    <border>
      <left style="thin">
        <color indexed="53"/>
      </left>
      <right style="thin">
        <color indexed="55"/>
      </right>
      <top style="thin">
        <color indexed="55"/>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3"/>
      </top>
      <bottom>
        <color indexed="63"/>
      </bottom>
    </border>
    <border>
      <left>
        <color indexed="63"/>
      </left>
      <right>
        <color indexed="63"/>
      </right>
      <top style="thin">
        <color indexed="23"/>
      </top>
      <bottom>
        <color indexed="63"/>
      </bottom>
    </border>
    <border>
      <left>
        <color indexed="63"/>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5"/>
      </bottom>
    </border>
    <border>
      <left>
        <color indexed="63"/>
      </left>
      <right style="thin">
        <color indexed="23"/>
      </right>
      <top style="thin">
        <color indexed="23"/>
      </top>
      <bottom style="thin">
        <color indexed="23"/>
      </bottom>
    </border>
    <border>
      <left style="thin"/>
      <right style="thin"/>
      <top>
        <color indexed="63"/>
      </top>
      <bottom style="thin"/>
    </border>
    <border>
      <left style="thin">
        <color indexed="53"/>
      </left>
      <right style="thin">
        <color indexed="53"/>
      </right>
      <top style="thin">
        <color indexed="23"/>
      </top>
      <bottom style="thin">
        <color indexed="23"/>
      </bottom>
    </border>
    <border>
      <left>
        <color indexed="63"/>
      </left>
      <right>
        <color indexed="63"/>
      </right>
      <top>
        <color indexed="63"/>
      </top>
      <bottom style="thin">
        <color indexed="53"/>
      </bottom>
    </border>
    <border>
      <left style="thin"/>
      <right style="thin"/>
      <top>
        <color indexed="63"/>
      </top>
      <bottom style="thin">
        <color indexed="23"/>
      </bottom>
    </border>
    <border>
      <left style="thin">
        <color indexed="53"/>
      </left>
      <right style="thin">
        <color indexed="53"/>
      </right>
      <top style="thin">
        <color indexed="53"/>
      </top>
      <bottom style="thin">
        <color indexed="53"/>
      </bottom>
    </border>
    <border>
      <left style="thin">
        <color indexed="53"/>
      </left>
      <right style="thin">
        <color indexed="53"/>
      </right>
      <top style="thin">
        <color theme="1" tint="0.49998000264167786"/>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5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top style="thin">
        <color theme="1" tint="0.49998000264167786"/>
      </top>
      <bottom style="thin">
        <color theme="1" tint="0.49998000264167786"/>
      </bottom>
    </border>
    <border>
      <left style="thin">
        <color indexed="23"/>
      </left>
      <right style="thin"/>
      <top>
        <color indexed="63"/>
      </top>
      <bottom>
        <color indexed="63"/>
      </bottom>
    </border>
    <border>
      <left style="thin">
        <color indexed="53"/>
      </left>
      <right>
        <color indexed="63"/>
      </right>
      <top>
        <color indexed="63"/>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bottom>
        <color indexed="63"/>
      </bottom>
    </border>
    <border>
      <left style="thin">
        <color indexed="55"/>
      </left>
      <right style="thin"/>
      <top style="thin">
        <color indexed="55"/>
      </top>
      <bottom style="thin">
        <color indexed="55"/>
      </bottom>
    </border>
    <border>
      <left style="thin">
        <color indexed="23"/>
      </left>
      <right>
        <color indexed="63"/>
      </right>
      <top>
        <color indexed="63"/>
      </top>
      <bottom style="thin">
        <color indexed="23"/>
      </bottom>
    </border>
    <border>
      <left style="thin"/>
      <right style="thin"/>
      <top style="thin">
        <color indexed="53"/>
      </top>
      <bottom style="thin"/>
    </border>
    <border>
      <left>
        <color indexed="63"/>
      </left>
      <right style="thin"/>
      <top style="thin">
        <color indexed="55"/>
      </top>
      <bottom style="thin">
        <color indexed="55"/>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style="thin"/>
      <right style="thin">
        <color theme="1" tint="0.49998000264167786"/>
      </right>
      <top>
        <color indexed="63"/>
      </top>
      <bottom>
        <color indexed="63"/>
      </bottom>
    </border>
    <border>
      <left style="thin">
        <color theme="1" tint="0.49998000264167786"/>
      </left>
      <right style="thin">
        <color theme="1" tint="0.49998000264167786"/>
      </right>
      <top style="thin">
        <color theme="1" tint="0.49998000264167786"/>
      </top>
      <bottom style="thin">
        <color theme="0" tint="-0.4999699890613556"/>
      </bottom>
    </border>
    <border>
      <left style="thin"/>
      <right style="thin"/>
      <top style="thin">
        <color indexed="63"/>
      </top>
      <bottom style="thin">
        <color indexed="63"/>
      </bottom>
    </border>
    <border>
      <left>
        <color indexed="63"/>
      </left>
      <right style="thin">
        <color theme="1" tint="0.49998000264167786"/>
      </right>
      <top style="thin">
        <color theme="0" tint="-0.4999699890613556"/>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indexed="53"/>
      </left>
      <right style="thin">
        <color indexed="53"/>
      </right>
      <top style="thin">
        <color theme="0" tint="-0.4999699890613556"/>
      </top>
      <bottom style="thin">
        <color theme="0" tint="-0.4999699890613556"/>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color rgb="FFFF6600"/>
      </left>
      <right style="thin">
        <color indexed="53"/>
      </right>
      <top style="thin">
        <color indexed="53"/>
      </top>
      <bottom style="thin">
        <color indexed="53"/>
      </bottom>
    </border>
    <border>
      <left style="thin">
        <color indexed="10"/>
      </left>
      <right style="thin">
        <color indexed="10"/>
      </right>
      <top style="thin">
        <color indexed="10"/>
      </top>
      <bottom style="thin">
        <color indexed="10"/>
      </bottom>
    </border>
    <border>
      <left>
        <color indexed="63"/>
      </left>
      <right>
        <color indexed="63"/>
      </right>
      <top style="thin">
        <color indexed="53"/>
      </top>
      <bottom style="thin">
        <color indexed="53"/>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23"/>
      </top>
      <bottom style="thin">
        <color indexed="2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thin">
        <color indexed="23"/>
      </left>
      <right style="thin">
        <color indexed="23"/>
      </right>
      <top style="thin"/>
      <bottom>
        <color indexed="63"/>
      </bottom>
    </border>
    <border>
      <left style="thin">
        <color indexed="23"/>
      </left>
      <right style="thin"/>
      <top style="thin">
        <color indexed="23"/>
      </top>
      <bottom style="thin">
        <color indexed="23"/>
      </bottom>
    </border>
    <border>
      <left style="thin"/>
      <right style="thin"/>
      <top style="thin">
        <color indexed="23"/>
      </top>
      <bottom>
        <color indexed="6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style="thin">
        <color indexed="23"/>
      </right>
      <top style="thin">
        <color indexed="23"/>
      </top>
      <bottom style="thin">
        <color indexed="53"/>
      </bottom>
    </border>
    <border>
      <left>
        <color indexed="63"/>
      </left>
      <right style="thin">
        <color indexed="23"/>
      </right>
      <top style="thin">
        <color indexed="23"/>
      </top>
      <bottom>
        <color indexed="63"/>
      </bottom>
    </border>
    <border>
      <left>
        <color indexed="63"/>
      </left>
      <right>
        <color indexed="63"/>
      </right>
      <top style="thin">
        <color indexed="23"/>
      </top>
      <bottom style="thin">
        <color indexed="53"/>
      </bottom>
    </border>
    <border>
      <left style="thin"/>
      <right>
        <color indexed="63"/>
      </right>
      <top style="thin">
        <color theme="1" tint="0.49998000264167786"/>
      </top>
      <bottom style="thin">
        <color indexed="53"/>
      </bottom>
    </border>
    <border>
      <left>
        <color indexed="63"/>
      </left>
      <right>
        <color indexed="63"/>
      </right>
      <top style="thin">
        <color theme="1" tint="0.49998000264167786"/>
      </top>
      <bottom style="thin">
        <color indexed="53"/>
      </bottom>
    </border>
    <border>
      <left>
        <color indexed="63"/>
      </left>
      <right style="thin">
        <color indexed="23"/>
      </right>
      <top style="thin">
        <color theme="1" tint="0.49998000264167786"/>
      </top>
      <bottom style="thin">
        <color indexed="53"/>
      </bottom>
    </border>
    <border>
      <left style="thin">
        <color indexed="23"/>
      </left>
      <right>
        <color indexed="63"/>
      </right>
      <top style="thin">
        <color indexed="53"/>
      </top>
      <bottom style="thin">
        <color indexed="53"/>
      </bottom>
    </border>
    <border>
      <left>
        <color indexed="63"/>
      </left>
      <right style="thin">
        <color indexed="23"/>
      </right>
      <top style="thin">
        <color indexed="5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theme="0" tint="-0.3499799966812134"/>
      </left>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99" fillId="27"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2" fillId="28"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0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193" fontId="0" fillId="0" borderId="0">
      <alignment vertical="center" wrapText="1"/>
      <protection/>
    </xf>
    <xf numFmtId="0" fontId="104" fillId="31" borderId="0" applyNumberFormat="0" applyBorder="0" applyAlignment="0" applyProtection="0"/>
    <xf numFmtId="0" fontId="0" fillId="0" borderId="0">
      <alignment/>
      <protection/>
    </xf>
    <xf numFmtId="0" fontId="18" fillId="0" borderId="0">
      <alignment/>
      <protection/>
    </xf>
    <xf numFmtId="0" fontId="31" fillId="0" borderId="0">
      <alignment/>
      <protection/>
    </xf>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xf numFmtId="0" fontId="111" fillId="32" borderId="9" applyNumberFormat="0" applyAlignment="0" applyProtection="0"/>
  </cellStyleXfs>
  <cellXfs count="756">
    <xf numFmtId="0" fontId="0" fillId="0" borderId="0" xfId="0" applyAlignment="1">
      <alignment/>
    </xf>
    <xf numFmtId="0" fontId="0" fillId="33" borderId="0" xfId="0" applyFont="1" applyFill="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4" fillId="0" borderId="0" xfId="0" applyFont="1" applyAlignment="1" applyProtection="1">
      <alignment/>
      <protection hidden="1"/>
    </xf>
    <xf numFmtId="0" fontId="4" fillId="0" borderId="0" xfId="0" applyFont="1" applyBorder="1" applyAlignment="1" applyProtection="1">
      <alignment horizontal="center"/>
      <protection hidden="1"/>
    </xf>
    <xf numFmtId="0" fontId="0" fillId="0" borderId="10" xfId="0" applyFont="1" applyBorder="1" applyAlignment="1" applyProtection="1">
      <alignment/>
      <protection hidden="1"/>
    </xf>
    <xf numFmtId="0" fontId="0" fillId="33" borderId="0" xfId="0" applyFill="1" applyAlignment="1" applyProtection="1">
      <alignment/>
      <protection hidden="1"/>
    </xf>
    <xf numFmtId="0" fontId="5" fillId="0" borderId="0" xfId="0" applyFont="1" applyFill="1" applyBorder="1"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horizontal="right"/>
      <protection hidden="1"/>
    </xf>
    <xf numFmtId="0" fontId="39" fillId="33" borderId="0" xfId="0" applyFont="1" applyFill="1" applyBorder="1" applyAlignment="1" applyProtection="1">
      <alignment horizontal="right"/>
      <protection hidden="1"/>
    </xf>
    <xf numFmtId="0" fontId="8"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0" fillId="0" borderId="0" xfId="0" applyAlignment="1" applyProtection="1">
      <alignment horizontal="right"/>
      <protection hidden="1"/>
    </xf>
    <xf numFmtId="0" fontId="7" fillId="0" borderId="0" xfId="0" applyFont="1" applyAlignment="1" applyProtection="1">
      <alignment horizontal="center"/>
      <protection hidden="1"/>
    </xf>
    <xf numFmtId="0" fontId="17" fillId="0" borderId="0" xfId="0" applyFont="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0" fillId="34" borderId="14" xfId="0" applyFill="1" applyBorder="1" applyAlignment="1" applyProtection="1">
      <alignment/>
      <protection hidden="1"/>
    </xf>
    <xf numFmtId="0" fontId="6"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hidden="1"/>
    </xf>
    <xf numFmtId="0" fontId="0" fillId="35" borderId="14" xfId="0" applyFill="1" applyBorder="1" applyAlignment="1" applyProtection="1">
      <alignment/>
      <protection hidden="1"/>
    </xf>
    <xf numFmtId="0" fontId="17" fillId="36" borderId="14" xfId="0" applyFont="1" applyFill="1" applyBorder="1" applyAlignment="1" applyProtection="1">
      <alignment/>
      <protection hidden="1"/>
    </xf>
    <xf numFmtId="0" fontId="0" fillId="36" borderId="14" xfId="0" applyFill="1" applyBorder="1" applyAlignment="1" applyProtection="1">
      <alignment horizontal="right"/>
      <protection hidden="1"/>
    </xf>
    <xf numFmtId="0" fontId="1" fillId="36" borderId="14" xfId="0" applyFont="1" applyFill="1" applyBorder="1" applyAlignment="1" applyProtection="1">
      <alignment/>
      <protection hidden="1"/>
    </xf>
    <xf numFmtId="4" fontId="1" fillId="36" borderId="14" xfId="0" applyNumberFormat="1" applyFont="1" applyFill="1" applyBorder="1" applyAlignment="1" applyProtection="1">
      <alignment horizontal="right"/>
      <protection hidden="1"/>
    </xf>
    <xf numFmtId="0" fontId="1" fillId="36" borderId="14" xfId="0" applyFont="1" applyFill="1" applyBorder="1" applyAlignment="1" applyProtection="1">
      <alignment/>
      <protection hidden="1"/>
    </xf>
    <xf numFmtId="0" fontId="3" fillId="36" borderId="14" xfId="0" applyFont="1" applyFill="1" applyBorder="1" applyAlignment="1" applyProtection="1">
      <alignment/>
      <protection hidden="1"/>
    </xf>
    <xf numFmtId="0" fontId="0" fillId="36" borderId="14" xfId="0" applyFill="1" applyBorder="1" applyAlignment="1" applyProtection="1">
      <alignment/>
      <protection hidden="1"/>
    </xf>
    <xf numFmtId="0" fontId="0" fillId="37" borderId="0" xfId="0" applyFill="1" applyAlignment="1" applyProtection="1">
      <alignment/>
      <protection hidden="1"/>
    </xf>
    <xf numFmtId="0" fontId="0" fillId="35" borderId="14" xfId="0" applyFill="1" applyBorder="1" applyAlignment="1" applyProtection="1">
      <alignment horizontal="right"/>
      <protection hidden="1"/>
    </xf>
    <xf numFmtId="14" fontId="1" fillId="35" borderId="14" xfId="0" applyNumberFormat="1" applyFont="1" applyFill="1" applyBorder="1" applyAlignment="1" applyProtection="1">
      <alignment/>
      <protection hidden="1"/>
    </xf>
    <xf numFmtId="4" fontId="1" fillId="36" borderId="14" xfId="0" applyNumberFormat="1" applyFont="1" applyFill="1" applyBorder="1" applyAlignment="1" applyProtection="1">
      <alignment/>
      <protection hidden="1"/>
    </xf>
    <xf numFmtId="10" fontId="0" fillId="36" borderId="14" xfId="0" applyNumberFormat="1" applyFill="1" applyBorder="1" applyAlignment="1" applyProtection="1">
      <alignment/>
      <protection hidden="1"/>
    </xf>
    <xf numFmtId="10" fontId="1" fillId="36" borderId="14" xfId="53" applyNumberFormat="1" applyFont="1" applyFill="1" applyBorder="1" applyAlignment="1" applyProtection="1">
      <alignment horizontal="right"/>
      <protection hidden="1"/>
    </xf>
    <xf numFmtId="0" fontId="0" fillId="0" borderId="0" xfId="0" applyFill="1" applyAlignment="1" applyProtection="1">
      <alignment/>
      <protection hidden="1"/>
    </xf>
    <xf numFmtId="0" fontId="5" fillId="0" borderId="0" xfId="0" applyFont="1" applyFill="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protection hidden="1"/>
    </xf>
    <xf numFmtId="0" fontId="40" fillId="0" borderId="0" xfId="0" applyFont="1" applyAlignment="1" applyProtection="1">
      <alignment/>
      <protection hidden="1"/>
    </xf>
    <xf numFmtId="0" fontId="1" fillId="0" borderId="0" xfId="0" applyFont="1" applyAlignment="1" applyProtection="1">
      <alignment/>
      <protection hidden="1"/>
    </xf>
    <xf numFmtId="0" fontId="51" fillId="0" borderId="15" xfId="0" applyFont="1" applyBorder="1" applyAlignment="1" applyProtection="1">
      <alignment/>
      <protection hidden="1"/>
    </xf>
    <xf numFmtId="0" fontId="1" fillId="0" borderId="0" xfId="0" applyFont="1" applyAlignment="1" applyProtection="1">
      <alignment horizontal="right"/>
      <protection hidden="1"/>
    </xf>
    <xf numFmtId="0" fontId="0" fillId="0" borderId="0" xfId="0" applyFont="1" applyBorder="1" applyAlignment="1" applyProtection="1">
      <alignment horizontal="left" vertical="top"/>
      <protection hidden="1"/>
    </xf>
    <xf numFmtId="0" fontId="3" fillId="0" borderId="0" xfId="0" applyFont="1" applyAlignment="1" applyProtection="1">
      <alignment/>
      <protection hidden="1"/>
    </xf>
    <xf numFmtId="0" fontId="44" fillId="0" borderId="0" xfId="0" applyFont="1" applyAlignment="1" applyProtection="1">
      <alignment/>
      <protection hidden="1"/>
    </xf>
    <xf numFmtId="192" fontId="4" fillId="0" borderId="16" xfId="0" applyNumberFormat="1" applyFont="1" applyBorder="1" applyAlignment="1" applyProtection="1">
      <alignment horizontal="center"/>
      <protection hidden="1"/>
    </xf>
    <xf numFmtId="0" fontId="43" fillId="0" borderId="0" xfId="0" applyFont="1" applyAlignment="1" applyProtection="1">
      <alignment/>
      <protection hidden="1"/>
    </xf>
    <xf numFmtId="0" fontId="44" fillId="0" borderId="0" xfId="0" applyFont="1" applyAlignment="1" applyProtection="1">
      <alignment/>
      <protection hidden="1"/>
    </xf>
    <xf numFmtId="0" fontId="0" fillId="0" borderId="0" xfId="0" applyNumberFormat="1" applyAlignment="1" applyProtection="1">
      <alignment/>
      <protection hidden="1"/>
    </xf>
    <xf numFmtId="0" fontId="4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0" xfId="0" applyFont="1" applyBorder="1" applyAlignment="1" applyProtection="1">
      <alignment/>
      <protection hidden="1"/>
    </xf>
    <xf numFmtId="0" fontId="3" fillId="0" borderId="10" xfId="0" applyFont="1" applyBorder="1" applyAlignment="1" applyProtection="1">
      <alignment/>
      <protection hidden="1"/>
    </xf>
    <xf numFmtId="0" fontId="0" fillId="0" borderId="18" xfId="0" applyFont="1" applyBorder="1" applyAlignment="1" applyProtection="1">
      <alignment/>
      <protection hidden="1"/>
    </xf>
    <xf numFmtId="0" fontId="3" fillId="0" borderId="19" xfId="0" applyFont="1" applyBorder="1" applyAlignment="1" applyProtection="1">
      <alignment/>
      <protection hidden="1"/>
    </xf>
    <xf numFmtId="0" fontId="4" fillId="0" borderId="0" xfId="0" applyFont="1" applyBorder="1" applyAlignment="1" applyProtection="1">
      <alignment/>
      <protection hidden="1"/>
    </xf>
    <xf numFmtId="0" fontId="0" fillId="0" borderId="11" xfId="0" applyFont="1" applyBorder="1" applyAlignment="1" applyProtection="1">
      <alignment/>
      <protection hidden="1"/>
    </xf>
    <xf numFmtId="0" fontId="10" fillId="0" borderId="19" xfId="0" applyFont="1" applyBorder="1" applyAlignment="1" applyProtection="1">
      <alignment/>
      <protection hidden="1"/>
    </xf>
    <xf numFmtId="0" fontId="10" fillId="0" borderId="0" xfId="0" applyFont="1" applyBorder="1" applyAlignment="1" applyProtection="1">
      <alignment/>
      <protection hidden="1"/>
    </xf>
    <xf numFmtId="0" fontId="1" fillId="0" borderId="19" xfId="0" applyFont="1" applyBorder="1" applyAlignment="1" applyProtection="1">
      <alignment/>
      <protection hidden="1"/>
    </xf>
    <xf numFmtId="0" fontId="1" fillId="0" borderId="0" xfId="0" applyFont="1" applyBorder="1" applyAlignment="1" applyProtection="1">
      <alignment horizontal="center"/>
      <protection hidden="1"/>
    </xf>
    <xf numFmtId="2" fontId="4" fillId="0" borderId="20" xfId="0"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0" fontId="1" fillId="0" borderId="11" xfId="0" applyFont="1" applyBorder="1" applyAlignment="1" applyProtection="1">
      <alignment/>
      <protection hidden="1"/>
    </xf>
    <xf numFmtId="20" fontId="4" fillId="0" borderId="21" xfId="0" applyNumberFormat="1" applyFont="1" applyFill="1" applyBorder="1" applyAlignment="1" applyProtection="1">
      <alignment horizontal="center"/>
      <protection hidden="1"/>
    </xf>
    <xf numFmtId="2" fontId="4" fillId="0" borderId="22"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21"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20" fontId="4" fillId="0" borderId="0"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0" fontId="21"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protection hidden="1"/>
    </xf>
    <xf numFmtId="0" fontId="1" fillId="0" borderId="11" xfId="0" applyFont="1" applyFill="1" applyBorder="1" applyAlignment="1" applyProtection="1">
      <alignment/>
      <protection hidden="1"/>
    </xf>
    <xf numFmtId="0" fontId="9" fillId="0" borderId="11" xfId="0" applyFont="1" applyBorder="1" applyAlignment="1" applyProtection="1">
      <alignment/>
      <protection hidden="1"/>
    </xf>
    <xf numFmtId="0" fontId="3" fillId="0" borderId="19" xfId="0" applyFont="1" applyBorder="1" applyAlignment="1" applyProtection="1">
      <alignment horizontal="right"/>
      <protection hidden="1"/>
    </xf>
    <xf numFmtId="0" fontId="1" fillId="0" borderId="0" xfId="0" applyFont="1" applyBorder="1" applyAlignment="1" applyProtection="1">
      <alignment horizontal="right"/>
      <protection hidden="1"/>
    </xf>
    <xf numFmtId="2" fontId="4" fillId="0" borderId="14"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left"/>
      <protection hidden="1"/>
    </xf>
    <xf numFmtId="0" fontId="0" fillId="0" borderId="13" xfId="0" applyBorder="1" applyAlignment="1" applyProtection="1">
      <alignment horizontal="right"/>
      <protection hidden="1"/>
    </xf>
    <xf numFmtId="0" fontId="7" fillId="0" borderId="13" xfId="0" applyFont="1" applyBorder="1" applyAlignment="1" applyProtection="1">
      <alignment horizontal="center"/>
      <protection hidden="1"/>
    </xf>
    <xf numFmtId="0" fontId="39" fillId="0" borderId="23" xfId="0" applyFont="1" applyBorder="1" applyAlignment="1" applyProtection="1">
      <alignment horizontal="right"/>
      <protection hidden="1"/>
    </xf>
    <xf numFmtId="0" fontId="14" fillId="0" borderId="0" xfId="0" applyFont="1" applyAlignment="1" applyProtection="1">
      <alignment/>
      <protection hidden="1"/>
    </xf>
    <xf numFmtId="0" fontId="17" fillId="0" borderId="0" xfId="58" applyFont="1" applyBorder="1" applyAlignment="1" applyProtection="1">
      <alignment horizontal="center" vertical="center"/>
      <protection hidden="1"/>
    </xf>
    <xf numFmtId="0" fontId="19" fillId="0" borderId="0" xfId="58" applyFont="1" applyAlignment="1" applyProtection="1">
      <alignment vertical="center"/>
      <protection hidden="1"/>
    </xf>
    <xf numFmtId="0" fontId="19" fillId="0" borderId="0" xfId="58" applyFont="1" applyAlignment="1" applyProtection="1">
      <alignment horizontal="center" vertical="center"/>
      <protection hidden="1"/>
    </xf>
    <xf numFmtId="0" fontId="20" fillId="0" borderId="0" xfId="58" applyFont="1" applyAlignment="1" applyProtection="1">
      <alignment vertical="center"/>
      <protection hidden="1"/>
    </xf>
    <xf numFmtId="49" fontId="19" fillId="0" borderId="0" xfId="58" applyNumberFormat="1" applyFont="1" applyAlignment="1" applyProtection="1">
      <alignment vertical="center"/>
      <protection hidden="1"/>
    </xf>
    <xf numFmtId="0" fontId="5" fillId="33" borderId="0" xfId="0" applyFont="1" applyFill="1" applyBorder="1" applyAlignment="1" applyProtection="1">
      <alignment vertical="center"/>
      <protection hidden="1"/>
    </xf>
    <xf numFmtId="0" fontId="23" fillId="0" borderId="0" xfId="58" applyFont="1" applyBorder="1" applyAlignment="1" applyProtection="1">
      <alignment horizontal="center" vertical="center"/>
      <protection hidden="1"/>
    </xf>
    <xf numFmtId="0" fontId="3" fillId="0" borderId="0" xfId="0" applyFont="1" applyAlignment="1" applyProtection="1">
      <alignment horizontal="right"/>
      <protection hidden="1"/>
    </xf>
    <xf numFmtId="0" fontId="50" fillId="33" borderId="24" xfId="0" applyFont="1" applyFill="1" applyBorder="1" applyAlignment="1" applyProtection="1">
      <alignment horizontal="right"/>
      <protection hidden="1"/>
    </xf>
    <xf numFmtId="14" fontId="19" fillId="0" borderId="0" xfId="58" applyNumberFormat="1" applyFont="1" applyAlignment="1" applyProtection="1">
      <alignment vertical="center"/>
      <protection hidden="1"/>
    </xf>
    <xf numFmtId="14" fontId="0" fillId="0" borderId="0" xfId="0" applyNumberFormat="1" applyAlignment="1" applyProtection="1">
      <alignment/>
      <protection hidden="1"/>
    </xf>
    <xf numFmtId="0" fontId="35" fillId="0" borderId="0" xfId="58" applyFont="1" applyBorder="1" applyAlignment="1" applyProtection="1">
      <alignment horizontal="right" vertical="center"/>
      <protection hidden="1"/>
    </xf>
    <xf numFmtId="14" fontId="28" fillId="33" borderId="24" xfId="58" applyNumberFormat="1" applyFont="1" applyFill="1" applyBorder="1" applyAlignment="1" applyProtection="1">
      <alignment horizontal="center" vertical="center"/>
      <protection hidden="1"/>
    </xf>
    <xf numFmtId="14" fontId="27" fillId="0" borderId="0" xfId="58" applyNumberFormat="1" applyFont="1" applyAlignment="1" applyProtection="1">
      <alignment horizontal="left" vertical="center"/>
      <protection hidden="1"/>
    </xf>
    <xf numFmtId="0" fontId="35" fillId="0" borderId="0" xfId="58" applyNumberFormat="1" applyFont="1" applyAlignment="1" applyProtection="1">
      <alignment horizontal="right" vertical="center"/>
      <protection hidden="1"/>
    </xf>
    <xf numFmtId="0" fontId="25" fillId="0" borderId="0" xfId="58" applyFont="1" applyAlignment="1" applyProtection="1">
      <alignment horizontal="left" vertical="center"/>
      <protection hidden="1"/>
    </xf>
    <xf numFmtId="0" fontId="25" fillId="0" borderId="0" xfId="58" applyFont="1" applyAlignment="1" applyProtection="1">
      <alignment vertical="center"/>
      <protection hidden="1"/>
    </xf>
    <xf numFmtId="0" fontId="35" fillId="0" borderId="0" xfId="58" applyFont="1" applyAlignment="1" applyProtection="1">
      <alignment horizontal="right" vertical="center"/>
      <protection hidden="1"/>
    </xf>
    <xf numFmtId="0" fontId="28" fillId="33" borderId="24" xfId="58" applyFont="1" applyFill="1" applyBorder="1" applyAlignment="1" applyProtection="1">
      <alignment horizontal="center" vertical="center"/>
      <protection hidden="1"/>
    </xf>
    <xf numFmtId="49" fontId="24" fillId="0" borderId="0" xfId="58" applyNumberFormat="1" applyFont="1" applyAlignment="1" applyProtection="1">
      <alignment vertical="center"/>
      <protection hidden="1"/>
    </xf>
    <xf numFmtId="0" fontId="26" fillId="0" borderId="0" xfId="58" applyFont="1" applyAlignment="1" applyProtection="1">
      <alignment vertical="center"/>
      <protection hidden="1"/>
    </xf>
    <xf numFmtId="188" fontId="41" fillId="0" borderId="0" xfId="58" applyNumberFormat="1" applyFont="1" applyBorder="1" applyAlignment="1" applyProtection="1">
      <alignment horizontal="center" vertical="top"/>
      <protection hidden="1"/>
    </xf>
    <xf numFmtId="188" fontId="30" fillId="0" borderId="0" xfId="58" applyNumberFormat="1" applyFont="1" applyBorder="1" applyAlignment="1" applyProtection="1">
      <alignment horizontal="center" vertical="top"/>
      <protection hidden="1"/>
    </xf>
    <xf numFmtId="0" fontId="29" fillId="0" borderId="0" xfId="58" applyFont="1" applyAlignment="1" applyProtection="1">
      <alignment horizontal="left" vertical="center"/>
      <protection hidden="1"/>
    </xf>
    <xf numFmtId="0" fontId="38" fillId="0" borderId="0" xfId="58"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8" fillId="0" borderId="0" xfId="58" applyFont="1" applyAlignment="1" applyProtection="1">
      <alignment horizontal="center" vertical="center"/>
      <protection hidden="1"/>
    </xf>
    <xf numFmtId="0" fontId="25" fillId="0" borderId="0" xfId="58" applyFont="1" applyAlignment="1" applyProtection="1">
      <alignment horizontal="center" vertical="center"/>
      <protection hidden="1"/>
    </xf>
    <xf numFmtId="0" fontId="37" fillId="0" borderId="0" xfId="58" applyFont="1" applyAlignment="1" applyProtection="1">
      <alignment horizontal="right" vertical="center"/>
      <protection hidden="1"/>
    </xf>
    <xf numFmtId="0" fontId="25" fillId="0" borderId="0" xfId="58" applyFont="1" applyBorder="1" applyAlignment="1" applyProtection="1">
      <alignment vertical="center"/>
      <protection hidden="1"/>
    </xf>
    <xf numFmtId="0" fontId="24" fillId="0" borderId="0" xfId="58" applyFont="1" applyBorder="1" applyAlignment="1" applyProtection="1">
      <alignment horizontal="center" vertical="center"/>
      <protection hidden="1"/>
    </xf>
    <xf numFmtId="187" fontId="37" fillId="0" borderId="0" xfId="58" applyNumberFormat="1" applyFont="1" applyAlignment="1" applyProtection="1">
      <alignment horizontal="right" vertical="center"/>
      <protection hidden="1"/>
    </xf>
    <xf numFmtId="187" fontId="24" fillId="0" borderId="0" xfId="58" applyNumberFormat="1" applyFont="1" applyAlignment="1" applyProtection="1">
      <alignment horizontal="centerContinuous" vertical="center"/>
      <protection hidden="1"/>
    </xf>
    <xf numFmtId="0" fontId="24" fillId="0" borderId="0" xfId="59" applyFont="1" applyAlignment="1" applyProtection="1">
      <alignment horizontal="center" vertical="center"/>
      <protection hidden="1"/>
    </xf>
    <xf numFmtId="0" fontId="24" fillId="0" borderId="0" xfId="58" applyFont="1" applyAlignment="1" applyProtection="1">
      <alignment horizontal="left" vertical="center"/>
      <protection hidden="1"/>
    </xf>
    <xf numFmtId="0" fontId="24" fillId="0" borderId="0" xfId="59" applyFont="1" applyAlignment="1" applyProtection="1">
      <alignment vertical="center"/>
      <protection hidden="1"/>
    </xf>
    <xf numFmtId="49" fontId="25" fillId="0" borderId="0" xfId="58" applyNumberFormat="1" applyFont="1" applyAlignment="1" applyProtection="1">
      <alignment horizontal="center" vertical="center"/>
      <protection hidden="1"/>
    </xf>
    <xf numFmtId="0" fontId="24" fillId="0" borderId="17" xfId="58" applyFont="1" applyFill="1" applyBorder="1" applyAlignment="1" applyProtection="1">
      <alignment horizontal="center" vertical="center"/>
      <protection hidden="1"/>
    </xf>
    <xf numFmtId="187" fontId="25" fillId="0" borderId="10" xfId="58" applyNumberFormat="1" applyFont="1" applyFill="1" applyBorder="1" applyAlignment="1" applyProtection="1">
      <alignment vertical="center"/>
      <protection hidden="1"/>
    </xf>
    <xf numFmtId="187" fontId="24" fillId="0" borderId="10" xfId="58" applyNumberFormat="1" applyFont="1" applyBorder="1" applyAlignment="1" applyProtection="1">
      <alignment vertical="center"/>
      <protection hidden="1"/>
    </xf>
    <xf numFmtId="0" fontId="24" fillId="0" borderId="10" xfId="58" applyFont="1" applyBorder="1" applyAlignment="1" applyProtection="1">
      <alignment horizontal="center" vertical="center"/>
      <protection hidden="1"/>
    </xf>
    <xf numFmtId="1" fontId="32" fillId="0" borderId="10" xfId="58" applyNumberFormat="1" applyFont="1" applyFill="1" applyBorder="1" applyAlignment="1" applyProtection="1">
      <alignment horizontal="center" vertical="center"/>
      <protection hidden="1"/>
    </xf>
    <xf numFmtId="0" fontId="32" fillId="0" borderId="10" xfId="58"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34" fillId="0" borderId="10" xfId="58" applyFont="1" applyFill="1" applyBorder="1" applyAlignment="1" applyProtection="1">
      <alignment horizontal="center" vertical="center" wrapText="1"/>
      <protection hidden="1"/>
    </xf>
    <xf numFmtId="49" fontId="24" fillId="0" borderId="18" xfId="58" applyNumberFormat="1" applyFont="1" applyBorder="1" applyAlignment="1" applyProtection="1">
      <alignment vertical="center"/>
      <protection hidden="1"/>
    </xf>
    <xf numFmtId="0" fontId="24" fillId="0" borderId="25" xfId="58" applyFont="1" applyFill="1" applyBorder="1" applyAlignment="1" applyProtection="1">
      <alignment horizontal="center" vertical="center"/>
      <protection hidden="1"/>
    </xf>
    <xf numFmtId="187" fontId="25" fillId="0" borderId="26" xfId="58" applyNumberFormat="1" applyFont="1" applyFill="1" applyBorder="1" applyAlignment="1" applyProtection="1">
      <alignment vertical="center"/>
      <protection hidden="1"/>
    </xf>
    <xf numFmtId="187" fontId="28" fillId="0" borderId="26" xfId="58" applyNumberFormat="1" applyFont="1" applyBorder="1" applyAlignment="1" applyProtection="1">
      <alignment horizontal="right" vertical="center"/>
      <protection hidden="1"/>
    </xf>
    <xf numFmtId="4" fontId="52" fillId="0" borderId="20" xfId="58" applyNumberFormat="1" applyFont="1" applyBorder="1" applyAlignment="1" applyProtection="1">
      <alignment horizontal="center" vertical="center"/>
      <protection hidden="1"/>
    </xf>
    <xf numFmtId="0" fontId="47" fillId="0" borderId="26" xfId="58" applyFont="1" applyFill="1" applyBorder="1" applyAlignment="1" applyProtection="1">
      <alignment horizontal="left" vertical="center"/>
      <protection hidden="1"/>
    </xf>
    <xf numFmtId="0" fontId="32" fillId="0" borderId="26" xfId="58"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4" fillId="0" borderId="26" xfId="58" applyFont="1" applyFill="1" applyBorder="1" applyAlignment="1" applyProtection="1">
      <alignment horizontal="center" vertical="center" wrapText="1"/>
      <protection hidden="1"/>
    </xf>
    <xf numFmtId="49" fontId="24" fillId="0" borderId="27" xfId="58" applyNumberFormat="1" applyFont="1" applyBorder="1" applyAlignment="1" applyProtection="1">
      <alignment vertical="center"/>
      <protection hidden="1"/>
    </xf>
    <xf numFmtId="0" fontId="19" fillId="0" borderId="0" xfId="58" applyFont="1" applyAlignment="1" applyProtection="1">
      <alignment vertical="center" textRotation="90"/>
      <protection hidden="1"/>
    </xf>
    <xf numFmtId="0" fontId="19" fillId="0" borderId="0" xfId="58" applyFont="1" applyAlignment="1" applyProtection="1">
      <alignment/>
      <protection hidden="1"/>
    </xf>
    <xf numFmtId="0" fontId="35" fillId="0" borderId="28" xfId="58" applyFont="1" applyBorder="1" applyAlignment="1" applyProtection="1">
      <alignment horizontal="center" vertical="center"/>
      <protection hidden="1"/>
    </xf>
    <xf numFmtId="14" fontId="35" fillId="0" borderId="28" xfId="58" applyNumberFormat="1" applyFont="1" applyBorder="1" applyAlignment="1" applyProtection="1">
      <alignment horizontal="center" vertical="center"/>
      <protection hidden="1"/>
    </xf>
    <xf numFmtId="14" fontId="35" fillId="0" borderId="29" xfId="58" applyNumberFormat="1" applyFont="1" applyBorder="1" applyAlignment="1" applyProtection="1">
      <alignment horizontal="center" vertical="center"/>
      <protection hidden="1"/>
    </xf>
    <xf numFmtId="2" fontId="35" fillId="0" borderId="30" xfId="58" applyNumberFormat="1" applyFont="1" applyBorder="1" applyAlignment="1" applyProtection="1">
      <alignment horizontal="center" vertical="center"/>
      <protection hidden="1"/>
    </xf>
    <xf numFmtId="1" fontId="0" fillId="0" borderId="0" xfId="0" applyNumberFormat="1" applyAlignment="1" applyProtection="1">
      <alignment/>
      <protection hidden="1"/>
    </xf>
    <xf numFmtId="0" fontId="35" fillId="0" borderId="24" xfId="58" applyFont="1" applyBorder="1" applyAlignment="1" applyProtection="1">
      <alignment horizontal="center" vertical="center"/>
      <protection hidden="1"/>
    </xf>
    <xf numFmtId="14" fontId="35" fillId="0" borderId="24" xfId="58" applyNumberFormat="1" applyFont="1" applyBorder="1" applyAlignment="1" applyProtection="1">
      <alignment horizontal="center" vertical="center"/>
      <protection hidden="1"/>
    </xf>
    <xf numFmtId="0" fontId="3" fillId="33" borderId="0" xfId="0" applyFont="1" applyFill="1" applyAlignment="1" applyProtection="1">
      <alignment horizontal="right"/>
      <protection hidden="1"/>
    </xf>
    <xf numFmtId="0" fontId="48" fillId="35" borderId="20" xfId="0" applyFont="1" applyFill="1" applyBorder="1" applyAlignment="1" applyProtection="1">
      <alignment horizontal="center" vertical="top"/>
      <protection hidden="1"/>
    </xf>
    <xf numFmtId="0" fontId="49" fillId="38" borderId="20" xfId="0" applyFont="1" applyFill="1" applyBorder="1" applyAlignment="1" applyProtection="1">
      <alignment horizontal="center" vertical="center"/>
      <protection hidden="1"/>
    </xf>
    <xf numFmtId="0" fontId="17" fillId="33" borderId="0" xfId="0" applyFont="1" applyFill="1" applyAlignment="1" applyProtection="1">
      <alignment horizontal="right"/>
      <protection hidden="1"/>
    </xf>
    <xf numFmtId="0" fontId="17" fillId="33" borderId="0" xfId="0" applyFont="1" applyFill="1" applyAlignment="1" applyProtection="1">
      <alignment horizontal="center"/>
      <protection hidden="1"/>
    </xf>
    <xf numFmtId="0" fontId="17" fillId="33" borderId="0" xfId="0" applyFont="1" applyFill="1" applyAlignment="1" applyProtection="1">
      <alignment/>
      <protection hidden="1"/>
    </xf>
    <xf numFmtId="0" fontId="17"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4" fontId="3" fillId="33" borderId="0" xfId="0" applyNumberFormat="1" applyFont="1" applyFill="1" applyBorder="1" applyAlignment="1" applyProtection="1">
      <alignment horizontal="right"/>
      <protection hidden="1"/>
    </xf>
    <xf numFmtId="0" fontId="15" fillId="33" borderId="0"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0" fillId="33" borderId="11" xfId="0" applyFill="1" applyBorder="1" applyAlignment="1" applyProtection="1">
      <alignment/>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17" fillId="0" borderId="0" xfId="0" applyFont="1" applyBorder="1" applyAlignment="1" applyProtection="1">
      <alignment horizontal="left"/>
      <protection hidden="1"/>
    </xf>
    <xf numFmtId="4" fontId="42" fillId="0" borderId="0" xfId="0" applyNumberFormat="1" applyFont="1" applyBorder="1" applyAlignment="1" applyProtection="1">
      <alignment horizontal="right"/>
      <protection hidden="1"/>
    </xf>
    <xf numFmtId="0" fontId="16" fillId="35" borderId="0" xfId="0" applyFont="1" applyFill="1" applyBorder="1" applyAlignment="1" applyProtection="1">
      <alignment horizontal="center"/>
      <protection hidden="1"/>
    </xf>
    <xf numFmtId="0" fontId="16" fillId="38" borderId="0" xfId="0" applyFont="1" applyFill="1" applyBorder="1" applyAlignment="1" applyProtection="1">
      <alignment horizontal="center"/>
      <protection hidden="1"/>
    </xf>
    <xf numFmtId="0" fontId="48" fillId="35" borderId="31" xfId="0" applyFont="1" applyFill="1" applyBorder="1" applyAlignment="1" applyProtection="1">
      <alignment horizontal="center" vertical="top"/>
      <protection hidden="1"/>
    </xf>
    <xf numFmtId="0" fontId="0" fillId="0" borderId="0" xfId="0" applyBorder="1" applyAlignment="1" applyProtection="1">
      <alignment horizontal="left"/>
      <protection hidden="1"/>
    </xf>
    <xf numFmtId="0" fontId="5" fillId="33" borderId="0" xfId="0" applyFont="1" applyFill="1" applyAlignment="1" applyProtection="1">
      <alignment/>
      <protection hidden="1"/>
    </xf>
    <xf numFmtId="0" fontId="0" fillId="33" borderId="0" xfId="0" applyFill="1" applyAlignment="1" applyProtection="1">
      <alignment horizontal="center"/>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4" fillId="33" borderId="17"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8" xfId="0" applyFill="1" applyBorder="1" applyAlignment="1" applyProtection="1">
      <alignment/>
      <protection hidden="1"/>
    </xf>
    <xf numFmtId="0" fontId="4" fillId="33" borderId="19" xfId="0" applyFont="1" applyFill="1" applyBorder="1" applyAlignment="1" applyProtection="1">
      <alignment/>
      <protection hidden="1"/>
    </xf>
    <xf numFmtId="0" fontId="0" fillId="33" borderId="0" xfId="0" applyFill="1" applyBorder="1" applyAlignment="1" applyProtection="1">
      <alignment horizontal="center"/>
      <protection hidden="1"/>
    </xf>
    <xf numFmtId="0" fontId="2" fillId="33" borderId="0" xfId="0" applyFont="1" applyFill="1" applyAlignment="1" applyProtection="1">
      <alignment horizontal="center" wrapText="1"/>
      <protection hidden="1"/>
    </xf>
    <xf numFmtId="0" fontId="2" fillId="33" borderId="19" xfId="0" applyFont="1" applyFill="1" applyBorder="1" applyAlignment="1" applyProtection="1">
      <alignment horizontal="center" wrapText="1"/>
      <protection hidden="1"/>
    </xf>
    <xf numFmtId="0" fontId="4" fillId="33" borderId="0" xfId="0" applyFont="1" applyFill="1" applyBorder="1" applyAlignment="1" applyProtection="1">
      <alignment horizontal="center" wrapText="1"/>
      <protection hidden="1"/>
    </xf>
    <xf numFmtId="0" fontId="2" fillId="33" borderId="0" xfId="0" applyFont="1" applyFill="1" applyBorder="1" applyAlignment="1" applyProtection="1">
      <alignment horizontal="center" wrapText="1"/>
      <protection hidden="1"/>
    </xf>
    <xf numFmtId="0" fontId="2" fillId="33" borderId="11" xfId="0" applyFont="1" applyFill="1" applyBorder="1" applyAlignment="1" applyProtection="1">
      <alignment horizontal="center" wrapText="1"/>
      <protection hidden="1"/>
    </xf>
    <xf numFmtId="0" fontId="0" fillId="33" borderId="19" xfId="0" applyFill="1" applyBorder="1" applyAlignment="1" applyProtection="1">
      <alignment/>
      <protection hidden="1"/>
    </xf>
    <xf numFmtId="14" fontId="3" fillId="33" borderId="0" xfId="0" applyNumberFormat="1" applyFont="1" applyFill="1" applyBorder="1" applyAlignment="1" applyProtection="1">
      <alignment horizontal="center"/>
      <protection hidden="1"/>
    </xf>
    <xf numFmtId="200" fontId="55" fillId="33" borderId="0" xfId="0" applyNumberFormat="1" applyFont="1" applyFill="1" applyBorder="1" applyAlignment="1" applyProtection="1">
      <alignment horizontal="center"/>
      <protection hidden="1"/>
    </xf>
    <xf numFmtId="4" fontId="55" fillId="0" borderId="0" xfId="0" applyNumberFormat="1" applyFont="1" applyBorder="1" applyAlignment="1" applyProtection="1">
      <alignment horizontal="left"/>
      <protection hidden="1"/>
    </xf>
    <xf numFmtId="0" fontId="48" fillId="35" borderId="0" xfId="0" applyFont="1" applyFill="1" applyBorder="1" applyAlignment="1" applyProtection="1">
      <alignment horizontal="center" vertical="top"/>
      <protection hidden="1"/>
    </xf>
    <xf numFmtId="0" fontId="49" fillId="38" borderId="0" xfId="0" applyFont="1" applyFill="1" applyBorder="1" applyAlignment="1" applyProtection="1">
      <alignment horizontal="center" vertical="center"/>
      <protection hidden="1"/>
    </xf>
    <xf numFmtId="200" fontId="4" fillId="0" borderId="32" xfId="0" applyNumberFormat="1" applyFont="1" applyBorder="1" applyAlignment="1" applyProtection="1">
      <alignment horizontal="right"/>
      <protection hidden="1"/>
    </xf>
    <xf numFmtId="0" fontId="2" fillId="33" borderId="0" xfId="0" applyFont="1"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4" fillId="33" borderId="13" xfId="0" applyFont="1" applyFill="1" applyBorder="1" applyAlignment="1" applyProtection="1">
      <alignment horizontal="right"/>
      <protection hidden="1"/>
    </xf>
    <xf numFmtId="0" fontId="2" fillId="33" borderId="13" xfId="0" applyFont="1" applyFill="1" applyBorder="1" applyAlignment="1" applyProtection="1">
      <alignment horizontal="center"/>
      <protection hidden="1"/>
    </xf>
    <xf numFmtId="0" fontId="0" fillId="33" borderId="23" xfId="0" applyFill="1" applyBorder="1" applyAlignment="1" applyProtection="1">
      <alignment/>
      <protection hidden="1"/>
    </xf>
    <xf numFmtId="4" fontId="4" fillId="33" borderId="0" xfId="0" applyNumberFormat="1" applyFont="1" applyFill="1" applyBorder="1" applyAlignment="1" applyProtection="1">
      <alignment horizontal="right"/>
      <protection hidden="1"/>
    </xf>
    <xf numFmtId="0" fontId="2" fillId="33" borderId="0" xfId="0" applyFont="1" applyFill="1" applyAlignment="1" applyProtection="1">
      <alignment horizontal="center"/>
      <protection hidden="1"/>
    </xf>
    <xf numFmtId="0" fontId="4" fillId="33" borderId="10" xfId="0" applyFont="1" applyFill="1" applyBorder="1" applyAlignment="1" applyProtection="1">
      <alignment horizontal="right"/>
      <protection hidden="1"/>
    </xf>
    <xf numFmtId="4" fontId="4" fillId="33" borderId="10" xfId="0" applyNumberFormat="1" applyFont="1" applyFill="1" applyBorder="1" applyAlignment="1" applyProtection="1">
      <alignment horizontal="right"/>
      <protection hidden="1"/>
    </xf>
    <xf numFmtId="0" fontId="2" fillId="33" borderId="10" xfId="0" applyFont="1" applyFill="1" applyBorder="1" applyAlignment="1" applyProtection="1">
      <alignment horizontal="center"/>
      <protection hidden="1"/>
    </xf>
    <xf numFmtId="4" fontId="4" fillId="33" borderId="13" xfId="0" applyNumberFormat="1" applyFont="1" applyFill="1" applyBorder="1" applyAlignment="1" applyProtection="1">
      <alignment horizontal="right"/>
      <protection hidden="1"/>
    </xf>
    <xf numFmtId="0" fontId="4" fillId="33" borderId="0" xfId="0" applyFont="1" applyFill="1" applyAlignment="1" applyProtection="1">
      <alignment horizontal="center"/>
      <protection hidden="1"/>
    </xf>
    <xf numFmtId="0" fontId="4" fillId="33" borderId="19"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4" fillId="33" borderId="11" xfId="0" applyFont="1" applyFill="1" applyBorder="1" applyAlignment="1" applyProtection="1">
      <alignment horizontal="center"/>
      <protection hidden="1"/>
    </xf>
    <xf numFmtId="200" fontId="3" fillId="33" borderId="33" xfId="0" applyNumberFormat="1" applyFont="1"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4" fontId="54" fillId="33" borderId="0" xfId="0" applyNumberFormat="1" applyFont="1" applyFill="1" applyBorder="1" applyAlignment="1" applyProtection="1">
      <alignment horizontal="right"/>
      <protection hidden="1"/>
    </xf>
    <xf numFmtId="0" fontId="54" fillId="33" borderId="0" xfId="0" applyFont="1" applyFill="1" applyBorder="1" applyAlignment="1" applyProtection="1">
      <alignment/>
      <protection hidden="1"/>
    </xf>
    <xf numFmtId="0" fontId="0" fillId="0" borderId="0" xfId="0" applyBorder="1" applyAlignment="1" applyProtection="1">
      <alignment/>
      <protection hidden="1"/>
    </xf>
    <xf numFmtId="0" fontId="3" fillId="33" borderId="12" xfId="0" applyFont="1" applyFill="1" applyBorder="1" applyAlignment="1" applyProtection="1">
      <alignment/>
      <protection hidden="1"/>
    </xf>
    <xf numFmtId="0" fontId="0" fillId="33" borderId="13" xfId="0" applyFill="1" applyBorder="1" applyAlignment="1" applyProtection="1">
      <alignment horizontal="center"/>
      <protection hidden="1"/>
    </xf>
    <xf numFmtId="0" fontId="6" fillId="33" borderId="13" xfId="0" applyFont="1" applyFill="1" applyBorder="1" applyAlignment="1" applyProtection="1">
      <alignment horizontal="right"/>
      <protection hidden="1"/>
    </xf>
    <xf numFmtId="4" fontId="6" fillId="33" borderId="13"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0" fontId="6" fillId="33" borderId="0" xfId="0" applyFont="1" applyFill="1" applyBorder="1" applyAlignment="1" applyProtection="1">
      <alignment horizontal="right"/>
      <protection hidden="1"/>
    </xf>
    <xf numFmtId="4" fontId="6"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55" fillId="33" borderId="0" xfId="0" applyFont="1" applyFill="1" applyBorder="1" applyAlignment="1" applyProtection="1">
      <alignment/>
      <protection hidden="1"/>
    </xf>
    <xf numFmtId="200" fontId="4" fillId="0" borderId="19" xfId="0" applyNumberFormat="1" applyFont="1" applyBorder="1" applyAlignment="1" applyProtection="1">
      <alignment horizontal="right"/>
      <protection hidden="1"/>
    </xf>
    <xf numFmtId="0" fontId="4" fillId="33" borderId="17" xfId="0" applyFont="1" applyFill="1" applyBorder="1" applyAlignment="1" applyProtection="1">
      <alignment vertical="top"/>
      <protection hidden="1"/>
    </xf>
    <xf numFmtId="0" fontId="0" fillId="33" borderId="10" xfId="0" applyFill="1" applyBorder="1" applyAlignment="1" applyProtection="1">
      <alignment horizontal="right"/>
      <protection hidden="1"/>
    </xf>
    <xf numFmtId="0" fontId="7" fillId="33" borderId="10" xfId="0" applyFont="1" applyFill="1" applyBorder="1" applyAlignment="1" applyProtection="1">
      <alignment horizontal="center"/>
      <protection hidden="1"/>
    </xf>
    <xf numFmtId="0" fontId="4" fillId="33" borderId="19" xfId="0" applyFont="1" applyFill="1" applyBorder="1" applyAlignment="1" applyProtection="1">
      <alignment vertical="top"/>
      <protection hidden="1"/>
    </xf>
    <xf numFmtId="0" fontId="7" fillId="33" borderId="0" xfId="0" applyFont="1" applyFill="1" applyBorder="1" applyAlignment="1" applyProtection="1">
      <alignment horizontal="center"/>
      <protection hidden="1"/>
    </xf>
    <xf numFmtId="0" fontId="2" fillId="33" borderId="19" xfId="0" applyFont="1" applyFill="1" applyBorder="1" applyAlignment="1" applyProtection="1">
      <alignment/>
      <protection hidden="1"/>
    </xf>
    <xf numFmtId="0" fontId="0" fillId="33" borderId="19" xfId="0" applyFill="1" applyBorder="1" applyAlignment="1" applyProtection="1">
      <alignment horizontal="left"/>
      <protection hidden="1"/>
    </xf>
    <xf numFmtId="0" fontId="48" fillId="33" borderId="0" xfId="0" applyFont="1" applyFill="1" applyBorder="1" applyAlignment="1" applyProtection="1">
      <alignment horizontal="center" vertical="top"/>
      <protection hidden="1"/>
    </xf>
    <xf numFmtId="0" fontId="49"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protection hidden="1"/>
    </xf>
    <xf numFmtId="0" fontId="0" fillId="33" borderId="13" xfId="0" applyFill="1" applyBorder="1" applyAlignment="1" applyProtection="1">
      <alignment horizontal="left"/>
      <protection hidden="1"/>
    </xf>
    <xf numFmtId="4" fontId="3" fillId="33" borderId="13" xfId="0" applyNumberFormat="1" applyFont="1" applyFill="1" applyBorder="1" applyAlignment="1" applyProtection="1">
      <alignment horizontal="right"/>
      <protection hidden="1"/>
    </xf>
    <xf numFmtId="0" fontId="15" fillId="33" borderId="13" xfId="0" applyFont="1" applyFill="1" applyBorder="1" applyAlignment="1" applyProtection="1">
      <alignment horizontal="center"/>
      <protection hidden="1"/>
    </xf>
    <xf numFmtId="0" fontId="16" fillId="33" borderId="13"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19" fillId="33" borderId="0" xfId="0" applyFont="1" applyFill="1" applyAlignment="1" applyProtection="1">
      <alignment/>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 fillId="0" borderId="0" xfId="0" applyFont="1" applyBorder="1" applyAlignment="1" applyProtection="1">
      <alignment/>
      <protection hidden="1"/>
    </xf>
    <xf numFmtId="4" fontId="4" fillId="33" borderId="0" xfId="0" applyNumberFormat="1" applyFont="1" applyFill="1" applyBorder="1" applyAlignment="1" applyProtection="1">
      <alignment/>
      <protection hidden="1"/>
    </xf>
    <xf numFmtId="0" fontId="4" fillId="33" borderId="0" xfId="0" applyFont="1" applyFill="1" applyBorder="1" applyAlignment="1" applyProtection="1">
      <alignment/>
      <protection hidden="1"/>
    </xf>
    <xf numFmtId="49" fontId="3" fillId="33" borderId="0" xfId="0" applyNumberFormat="1" applyFont="1" applyFill="1" applyBorder="1" applyAlignment="1" applyProtection="1">
      <alignment/>
      <protection hidden="1"/>
    </xf>
    <xf numFmtId="49" fontId="3" fillId="33" borderId="21" xfId="0" applyNumberFormat="1" applyFont="1" applyFill="1" applyBorder="1" applyAlignment="1" applyProtection="1">
      <alignment/>
      <protection hidden="1"/>
    </xf>
    <xf numFmtId="200" fontId="3" fillId="33" borderId="0" xfId="0" applyNumberFormat="1" applyFont="1" applyFill="1" applyBorder="1" applyAlignment="1" applyProtection="1">
      <alignment horizontal="right"/>
      <protection hidden="1"/>
    </xf>
    <xf numFmtId="49" fontId="3" fillId="33" borderId="0" xfId="0" applyNumberFormat="1" applyFont="1" applyFill="1" applyBorder="1" applyAlignment="1" applyProtection="1">
      <alignment/>
      <protection hidden="1"/>
    </xf>
    <xf numFmtId="49" fontId="3" fillId="33" borderId="34" xfId="0" applyNumberFormat="1" applyFont="1" applyFill="1" applyBorder="1" applyAlignment="1" applyProtection="1">
      <alignment/>
      <protection hidden="1"/>
    </xf>
    <xf numFmtId="49" fontId="4" fillId="33" borderId="34" xfId="0" applyNumberFormat="1" applyFont="1" applyFill="1" applyBorder="1" applyAlignment="1" applyProtection="1">
      <alignment horizontal="right"/>
      <protection hidden="1"/>
    </xf>
    <xf numFmtId="200" fontId="3" fillId="33" borderId="35" xfId="0" applyNumberFormat="1" applyFont="1" applyFill="1" applyBorder="1" applyAlignment="1" applyProtection="1">
      <alignment horizontal="right"/>
      <protection hidden="1"/>
    </xf>
    <xf numFmtId="200" fontId="3" fillId="33" borderId="21" xfId="0" applyNumberFormat="1" applyFont="1" applyFill="1" applyBorder="1" applyAlignment="1" applyProtection="1">
      <alignment horizontal="right"/>
      <protection hidden="1"/>
    </xf>
    <xf numFmtId="49" fontId="4" fillId="33" borderId="11" xfId="0" applyNumberFormat="1" applyFont="1" applyFill="1" applyBorder="1" applyAlignment="1" applyProtection="1">
      <alignment horizontal="right"/>
      <protection hidden="1"/>
    </xf>
    <xf numFmtId="0" fontId="0" fillId="34" borderId="14" xfId="0" applyFill="1" applyBorder="1" applyAlignment="1" applyProtection="1">
      <alignment horizontal="right"/>
      <protection hidden="1"/>
    </xf>
    <xf numFmtId="0" fontId="0" fillId="0" borderId="0" xfId="0" applyAlignment="1" applyProtection="1">
      <alignment/>
      <protection/>
    </xf>
    <xf numFmtId="0" fontId="0" fillId="33" borderId="0" xfId="0" applyFill="1" applyAlignment="1" applyProtection="1">
      <alignment/>
      <protection/>
    </xf>
    <xf numFmtId="0" fontId="7" fillId="33" borderId="0" xfId="0" applyFont="1" applyFill="1" applyAlignment="1" applyProtection="1">
      <alignment/>
      <protection/>
    </xf>
    <xf numFmtId="0" fontId="5" fillId="33" borderId="0" xfId="0" applyFont="1" applyFill="1" applyAlignment="1" applyProtection="1">
      <alignment horizontal="left"/>
      <protection/>
    </xf>
    <xf numFmtId="0" fontId="2" fillId="33" borderId="0" xfId="0" applyFont="1" applyFill="1" applyAlignment="1" applyProtection="1">
      <alignment horizontal="left"/>
      <protection/>
    </xf>
    <xf numFmtId="0" fontId="56" fillId="33" borderId="0" xfId="0" applyFont="1" applyFill="1" applyAlignment="1" applyProtection="1">
      <alignment/>
      <protection/>
    </xf>
    <xf numFmtId="0" fontId="0" fillId="33" borderId="0" xfId="0" applyFill="1" applyAlignment="1" applyProtection="1">
      <alignment horizontal="left"/>
      <protection/>
    </xf>
    <xf numFmtId="0" fontId="48" fillId="34" borderId="36"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4" fillId="39" borderId="0" xfId="0" applyFont="1" applyFill="1" applyBorder="1" applyAlignment="1" applyProtection="1">
      <alignment horizontal="left" vertical="top" wrapText="1"/>
      <protection/>
    </xf>
    <xf numFmtId="0" fontId="57"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28" fillId="39" borderId="0" xfId="0" applyFont="1" applyFill="1" applyBorder="1" applyAlignment="1" applyProtection="1">
      <alignment horizontal="left" vertical="top" wrapText="1"/>
      <protection/>
    </xf>
    <xf numFmtId="0" fontId="3" fillId="39" borderId="0" xfId="0" applyFont="1" applyFill="1" applyBorder="1" applyAlignment="1" applyProtection="1">
      <alignment horizontal="left" vertical="top" wrapText="1"/>
      <protection/>
    </xf>
    <xf numFmtId="0" fontId="59" fillId="33" borderId="0" xfId="0" applyFont="1" applyFill="1" applyBorder="1" applyAlignment="1" applyProtection="1">
      <alignment horizontal="left" vertical="top" wrapText="1"/>
      <protection/>
    </xf>
    <xf numFmtId="0" fontId="0" fillId="33" borderId="0" xfId="0" applyFill="1" applyAlignment="1" applyProtection="1">
      <alignment horizontal="left" wrapText="1"/>
      <protection/>
    </xf>
    <xf numFmtId="0" fontId="17" fillId="33" borderId="19" xfId="0" applyFont="1" applyFill="1" applyBorder="1" applyAlignment="1" applyProtection="1">
      <alignment/>
      <protection hidden="1"/>
    </xf>
    <xf numFmtId="0" fontId="16" fillId="33" borderId="19" xfId="0" applyFont="1" applyFill="1" applyBorder="1" applyAlignment="1" applyProtection="1">
      <alignment/>
      <protection hidden="1"/>
    </xf>
    <xf numFmtId="0" fontId="3" fillId="40" borderId="0" xfId="0" applyFont="1" applyFill="1" applyBorder="1" applyAlignment="1" applyProtection="1">
      <alignment horizontal="left" vertical="top" wrapText="1"/>
      <protection/>
    </xf>
    <xf numFmtId="0" fontId="0" fillId="40" borderId="0" xfId="0" applyFill="1" applyAlignment="1" applyProtection="1">
      <alignment/>
      <protection/>
    </xf>
    <xf numFmtId="0" fontId="57" fillId="40" borderId="0" xfId="0" applyFont="1" applyFill="1" applyBorder="1" applyAlignment="1" applyProtection="1">
      <alignment horizontal="left" vertical="top" wrapText="1"/>
      <protection/>
    </xf>
    <xf numFmtId="1" fontId="35" fillId="0" borderId="0" xfId="58" applyNumberFormat="1" applyFont="1" applyAlignment="1" applyProtection="1">
      <alignment vertical="center"/>
      <protection hidden="1"/>
    </xf>
    <xf numFmtId="1" fontId="112" fillId="0" borderId="0" xfId="0" applyNumberFormat="1" applyFont="1" applyAlignment="1" applyProtection="1">
      <alignment/>
      <protection hidden="1"/>
    </xf>
    <xf numFmtId="0" fontId="0" fillId="30" borderId="0" xfId="0" applyFill="1" applyAlignment="1" applyProtection="1">
      <alignment/>
      <protection hidden="1"/>
    </xf>
    <xf numFmtId="0" fontId="12" fillId="30" borderId="0" xfId="50" applyFill="1" applyAlignment="1" applyProtection="1">
      <alignment/>
      <protection hidden="1"/>
    </xf>
    <xf numFmtId="0" fontId="0" fillId="30" borderId="0" xfId="0" applyFill="1" applyAlignment="1" applyProtection="1">
      <alignment horizontal="right"/>
      <protection hidden="1"/>
    </xf>
    <xf numFmtId="0" fontId="7" fillId="30" borderId="0" xfId="0" applyFont="1" applyFill="1" applyAlignment="1" applyProtection="1">
      <alignment horizontal="center"/>
      <protection hidden="1"/>
    </xf>
    <xf numFmtId="0" fontId="54" fillId="30" borderId="0" xfId="0" applyFont="1" applyFill="1" applyAlignment="1" applyProtection="1">
      <alignment wrapText="1"/>
      <protection hidden="1"/>
    </xf>
    <xf numFmtId="0" fontId="17" fillId="30" borderId="0" xfId="0" applyFont="1" applyFill="1" applyAlignment="1" applyProtection="1">
      <alignment/>
      <protection hidden="1"/>
    </xf>
    <xf numFmtId="0" fontId="0" fillId="30" borderId="13" xfId="0" applyFill="1" applyBorder="1" applyAlignment="1" applyProtection="1">
      <alignment/>
      <protection/>
    </xf>
    <xf numFmtId="0" fontId="0" fillId="30" borderId="13" xfId="0" applyFill="1" applyBorder="1" applyAlignment="1" applyProtection="1">
      <alignment horizontal="left"/>
      <protection/>
    </xf>
    <xf numFmtId="200" fontId="3" fillId="0" borderId="37" xfId="0" applyNumberFormat="1" applyFont="1" applyFill="1" applyBorder="1" applyAlignment="1" applyProtection="1">
      <alignment horizontal="right"/>
      <protection hidden="1"/>
    </xf>
    <xf numFmtId="0" fontId="17" fillId="33" borderId="19"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4" fontId="4" fillId="0" borderId="0" xfId="0" applyNumberFormat="1" applyFont="1" applyFill="1" applyBorder="1" applyAlignment="1" applyProtection="1">
      <alignment/>
      <protection hidden="1"/>
    </xf>
    <xf numFmtId="10" fontId="39" fillId="0" borderId="0" xfId="53" applyNumberFormat="1"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50" fillId="0" borderId="0" xfId="0" applyFont="1" applyFill="1" applyBorder="1" applyAlignment="1" applyProtection="1">
      <alignment horizontal="center"/>
      <protection hidden="1"/>
    </xf>
    <xf numFmtId="4" fontId="3"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39" fillId="41" borderId="20" xfId="0" applyFont="1" applyFill="1" applyBorder="1" applyAlignment="1" applyProtection="1">
      <alignment horizontal="center" vertical="center" wrapText="1"/>
      <protection hidden="1"/>
    </xf>
    <xf numFmtId="49" fontId="39" fillId="41" borderId="20" xfId="0" applyNumberFormat="1" applyFont="1" applyFill="1" applyBorder="1" applyAlignment="1" applyProtection="1">
      <alignment horizontal="center" vertical="center" wrapText="1"/>
      <protection hidden="1"/>
    </xf>
    <xf numFmtId="0" fontId="0" fillId="0" borderId="0" xfId="0" applyFill="1" applyAlignment="1" applyProtection="1">
      <alignment/>
      <protection/>
    </xf>
    <xf numFmtId="0" fontId="39" fillId="0" borderId="0" xfId="0" applyFont="1" applyFill="1" applyBorder="1" applyAlignment="1" applyProtection="1">
      <alignment horizontal="center" vertical="center" wrapText="1"/>
      <protection hidden="1"/>
    </xf>
    <xf numFmtId="49" fontId="39"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4" fontId="3"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horizontal="right"/>
      <protection hidden="1"/>
    </xf>
    <xf numFmtId="4" fontId="4" fillId="0" borderId="0" xfId="0" applyNumberFormat="1" applyFont="1" applyFill="1" applyBorder="1" applyAlignment="1" applyProtection="1">
      <alignment horizontal="right"/>
      <protection hidden="1"/>
    </xf>
    <xf numFmtId="207" fontId="4"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protection hidden="1"/>
    </xf>
    <xf numFmtId="0" fontId="113" fillId="0" borderId="0" xfId="0" applyFont="1" applyFill="1" applyBorder="1" applyAlignment="1" applyProtection="1">
      <alignment/>
      <protection hidden="1"/>
    </xf>
    <xf numFmtId="0" fontId="33" fillId="41" borderId="20" xfId="58" applyFont="1" applyFill="1" applyBorder="1" applyAlignment="1" applyProtection="1">
      <alignment horizontal="center" vertical="center" textRotation="90" wrapText="1"/>
      <protection hidden="1"/>
    </xf>
    <xf numFmtId="187" fontId="33" fillId="41" borderId="20" xfId="58" applyNumberFormat="1" applyFont="1" applyFill="1" applyBorder="1" applyAlignment="1" applyProtection="1">
      <alignment horizontal="center" vertical="center" textRotation="90" wrapText="1"/>
      <protection hidden="1"/>
    </xf>
    <xf numFmtId="0" fontId="33" fillId="41" borderId="38" xfId="58" applyFont="1" applyFill="1" applyBorder="1" applyAlignment="1" applyProtection="1">
      <alignment horizontal="center" vertical="center" textRotation="90" wrapText="1"/>
      <protection hidden="1"/>
    </xf>
    <xf numFmtId="0" fontId="4" fillId="41" borderId="38" xfId="0" applyFont="1" applyFill="1" applyBorder="1" applyAlignment="1" applyProtection="1">
      <alignment horizontal="center"/>
      <protection hidden="1"/>
    </xf>
    <xf numFmtId="0" fontId="4" fillId="41" borderId="20" xfId="0" applyFont="1" applyFill="1" applyBorder="1" applyAlignment="1" applyProtection="1">
      <alignment horizontal="center"/>
      <protection hidden="1"/>
    </xf>
    <xf numFmtId="0" fontId="4" fillId="41" borderId="39" xfId="0" applyFont="1" applyFill="1" applyBorder="1" applyAlignment="1" applyProtection="1">
      <alignment horizontal="center"/>
      <protection hidden="1"/>
    </xf>
    <xf numFmtId="0" fontId="4" fillId="41" borderId="40" xfId="0" applyFont="1" applyFill="1" applyBorder="1" applyAlignment="1" applyProtection="1">
      <alignment horizontal="center"/>
      <protection hidden="1"/>
    </xf>
    <xf numFmtId="0" fontId="4" fillId="41" borderId="41" xfId="0" applyFont="1" applyFill="1" applyBorder="1" applyAlignment="1" applyProtection="1">
      <alignment horizontal="center" wrapText="1"/>
      <protection hidden="1"/>
    </xf>
    <xf numFmtId="0" fontId="4" fillId="41" borderId="38" xfId="0" applyFont="1" applyFill="1" applyBorder="1" applyAlignment="1" applyProtection="1">
      <alignment horizontal="center" wrapText="1"/>
      <protection hidden="1"/>
    </xf>
    <xf numFmtId="0" fontId="4" fillId="41" borderId="42" xfId="0" applyFont="1" applyFill="1" applyBorder="1" applyAlignment="1" applyProtection="1">
      <alignment horizontal="center" wrapText="1"/>
      <protection hidden="1"/>
    </xf>
    <xf numFmtId="0" fontId="60" fillId="41" borderId="38" xfId="0" applyFont="1" applyFill="1" applyBorder="1" applyAlignment="1" applyProtection="1">
      <alignment horizontal="center"/>
      <protection hidden="1"/>
    </xf>
    <xf numFmtId="0" fontId="114" fillId="0" borderId="0" xfId="0" applyFont="1" applyFill="1" applyBorder="1" applyAlignment="1" applyProtection="1">
      <alignment/>
      <protection hidden="1"/>
    </xf>
    <xf numFmtId="0" fontId="114" fillId="0" borderId="0" xfId="0" applyFont="1" applyFill="1" applyAlignment="1" applyProtection="1">
      <alignment/>
      <protection hidden="1"/>
    </xf>
    <xf numFmtId="4" fontId="114" fillId="0" borderId="0" xfId="0" applyNumberFormat="1" applyFont="1" applyFill="1" applyBorder="1" applyAlignment="1" applyProtection="1">
      <alignment/>
      <protection hidden="1"/>
    </xf>
    <xf numFmtId="0" fontId="39" fillId="41" borderId="43" xfId="0" applyFont="1" applyFill="1" applyBorder="1" applyAlignment="1" applyProtection="1">
      <alignment horizontal="center" vertical="center" wrapText="1"/>
      <protection hidden="1"/>
    </xf>
    <xf numFmtId="0" fontId="39" fillId="41" borderId="44"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top"/>
      <protection hidden="1"/>
    </xf>
    <xf numFmtId="0" fontId="49" fillId="0" borderId="0" xfId="0" applyFont="1" applyFill="1" applyBorder="1" applyAlignment="1" applyProtection="1">
      <alignment horizontal="center" vertical="center"/>
      <protection hidden="1"/>
    </xf>
    <xf numFmtId="0" fontId="0" fillId="40" borderId="0" xfId="0" applyFill="1" applyAlignment="1" applyProtection="1">
      <alignment/>
      <protection hidden="1"/>
    </xf>
    <xf numFmtId="0" fontId="17" fillId="40" borderId="0" xfId="0" applyFont="1" applyFill="1" applyAlignment="1" applyProtection="1">
      <alignment/>
      <protection hidden="1"/>
    </xf>
    <xf numFmtId="0" fontId="5" fillId="40" borderId="0" xfId="0" applyFont="1" applyFill="1" applyBorder="1" applyAlignment="1" applyProtection="1">
      <alignment/>
      <protection hidden="1"/>
    </xf>
    <xf numFmtId="0" fontId="4" fillId="40" borderId="10" xfId="0" applyFont="1" applyFill="1" applyBorder="1" applyAlignment="1" applyProtection="1">
      <alignment vertical="center"/>
      <protection hidden="1"/>
    </xf>
    <xf numFmtId="0" fontId="0" fillId="40" borderId="19" xfId="0" applyFill="1" applyBorder="1" applyAlignment="1" applyProtection="1">
      <alignment/>
      <protection hidden="1"/>
    </xf>
    <xf numFmtId="0" fontId="0" fillId="40" borderId="0" xfId="0" applyFill="1" applyBorder="1" applyAlignment="1" applyProtection="1">
      <alignment/>
      <protection hidden="1"/>
    </xf>
    <xf numFmtId="0" fontId="4" fillId="40" borderId="17" xfId="0" applyFont="1" applyFill="1" applyBorder="1" applyAlignment="1" applyProtection="1">
      <alignment vertical="top"/>
      <protection hidden="1"/>
    </xf>
    <xf numFmtId="0" fontId="8" fillId="40" borderId="0" xfId="0" applyFont="1" applyFill="1" applyBorder="1" applyAlignment="1" applyProtection="1">
      <alignment/>
      <protection hidden="1"/>
    </xf>
    <xf numFmtId="0" fontId="4" fillId="40" borderId="0" xfId="0" applyFont="1" applyFill="1" applyBorder="1" applyAlignment="1" applyProtection="1">
      <alignment horizontal="left"/>
      <protection hidden="1"/>
    </xf>
    <xf numFmtId="0" fontId="4" fillId="40" borderId="19" xfId="0" applyFont="1" applyFill="1" applyBorder="1" applyAlignment="1" applyProtection="1">
      <alignment horizontal="left"/>
      <protection hidden="1"/>
    </xf>
    <xf numFmtId="0" fontId="4" fillId="40" borderId="11" xfId="0" applyFont="1" applyFill="1" applyBorder="1" applyAlignment="1" applyProtection="1">
      <alignment horizontal="left"/>
      <protection hidden="1"/>
    </xf>
    <xf numFmtId="0" fontId="39" fillId="40" borderId="45" xfId="0" applyFont="1" applyFill="1" applyBorder="1" applyAlignment="1" applyProtection="1">
      <alignment horizontal="center" wrapText="1"/>
      <protection hidden="1"/>
    </xf>
    <xf numFmtId="4" fontId="3" fillId="40" borderId="20" xfId="0" applyNumberFormat="1" applyFont="1" applyFill="1" applyBorder="1" applyAlignment="1" applyProtection="1">
      <alignment horizontal="right"/>
      <protection hidden="1"/>
    </xf>
    <xf numFmtId="4" fontId="4" fillId="40" borderId="20" xfId="0" applyNumberFormat="1" applyFont="1" applyFill="1" applyBorder="1" applyAlignment="1" applyProtection="1">
      <alignment horizontal="right"/>
      <protection hidden="1"/>
    </xf>
    <xf numFmtId="0" fontId="4" fillId="40" borderId="19" xfId="0" applyFont="1" applyFill="1" applyBorder="1" applyAlignment="1" applyProtection="1">
      <alignment horizontal="right"/>
      <protection hidden="1"/>
    </xf>
    <xf numFmtId="0" fontId="4" fillId="40" borderId="17" xfId="0" applyFont="1" applyFill="1" applyBorder="1" applyAlignment="1" applyProtection="1">
      <alignment horizontal="left" vertical="top"/>
      <protection hidden="1"/>
    </xf>
    <xf numFmtId="0" fontId="4" fillId="40" borderId="10" xfId="0" applyFont="1" applyFill="1" applyBorder="1" applyAlignment="1" applyProtection="1">
      <alignment horizontal="left"/>
      <protection hidden="1"/>
    </xf>
    <xf numFmtId="0" fontId="0" fillId="40" borderId="0" xfId="0" applyFont="1" applyFill="1" applyAlignment="1" applyProtection="1">
      <alignment/>
      <protection hidden="1"/>
    </xf>
    <xf numFmtId="0" fontId="4" fillId="40" borderId="0" xfId="0" applyFont="1" applyFill="1" applyAlignment="1" applyProtection="1">
      <alignment horizontal="right"/>
      <protection hidden="1"/>
    </xf>
    <xf numFmtId="0" fontId="2" fillId="40" borderId="0" xfId="0" applyFont="1" applyFill="1" applyAlignment="1" applyProtection="1">
      <alignment horizontal="right"/>
      <protection hidden="1"/>
    </xf>
    <xf numFmtId="0" fontId="3" fillId="40" borderId="0" xfId="0" applyFont="1" applyFill="1" applyAlignment="1" applyProtection="1">
      <alignment/>
      <protection hidden="1"/>
    </xf>
    <xf numFmtId="14" fontId="3" fillId="40" borderId="0" xfId="0" applyNumberFormat="1" applyFont="1" applyFill="1" applyAlignment="1" applyProtection="1">
      <alignment horizontal="left"/>
      <protection hidden="1"/>
    </xf>
    <xf numFmtId="14" fontId="4" fillId="40" borderId="0" xfId="0" applyNumberFormat="1" applyFont="1" applyFill="1" applyBorder="1" applyAlignment="1" applyProtection="1">
      <alignment horizontal="center"/>
      <protection hidden="1"/>
    </xf>
    <xf numFmtId="0" fontId="3" fillId="40" borderId="0" xfId="0" applyFont="1" applyFill="1" applyAlignment="1" applyProtection="1">
      <alignment horizontal="right"/>
      <protection hidden="1"/>
    </xf>
    <xf numFmtId="0" fontId="3" fillId="40" borderId="0" xfId="0" applyFont="1" applyFill="1" applyBorder="1" applyAlignment="1" applyProtection="1">
      <alignment horizontal="right" vertical="top"/>
      <protection hidden="1"/>
    </xf>
    <xf numFmtId="0" fontId="19" fillId="40" borderId="0" xfId="0" applyFont="1" applyFill="1" applyAlignment="1" applyProtection="1">
      <alignment/>
      <protection hidden="1"/>
    </xf>
    <xf numFmtId="0" fontId="4" fillId="40" borderId="0" xfId="0" applyFont="1" applyFill="1" applyBorder="1" applyAlignment="1" applyProtection="1">
      <alignment horizontal="center"/>
      <protection hidden="1"/>
    </xf>
    <xf numFmtId="0" fontId="4" fillId="40" borderId="0" xfId="0" applyFont="1" applyFill="1" applyAlignment="1" applyProtection="1">
      <alignment/>
      <protection hidden="1"/>
    </xf>
    <xf numFmtId="0" fontId="3" fillId="40" borderId="0" xfId="0" applyFont="1" applyFill="1" applyAlignment="1" applyProtection="1">
      <alignment horizontal="left"/>
      <protection hidden="1"/>
    </xf>
    <xf numFmtId="14" fontId="2" fillId="40" borderId="46" xfId="0" applyNumberFormat="1" applyFont="1" applyFill="1" applyBorder="1" applyAlignment="1" applyProtection="1">
      <alignment/>
      <protection hidden="1"/>
    </xf>
    <xf numFmtId="0" fontId="43" fillId="40" borderId="0" xfId="0" applyFont="1" applyFill="1" applyAlignment="1" applyProtection="1">
      <alignment/>
      <protection hidden="1"/>
    </xf>
    <xf numFmtId="0" fontId="0" fillId="40" borderId="18" xfId="0" applyFill="1" applyBorder="1" applyAlignment="1" applyProtection="1">
      <alignment/>
      <protection hidden="1"/>
    </xf>
    <xf numFmtId="0" fontId="0" fillId="40" borderId="47" xfId="0" applyFont="1" applyFill="1" applyBorder="1" applyAlignment="1" applyProtection="1">
      <alignment wrapText="1"/>
      <protection hidden="1"/>
    </xf>
    <xf numFmtId="0" fontId="4" fillId="40" borderId="47" xfId="0" applyFont="1" applyFill="1" applyBorder="1" applyAlignment="1" applyProtection="1">
      <alignment horizontal="right"/>
      <protection hidden="1"/>
    </xf>
    <xf numFmtId="0" fontId="3" fillId="40" borderId="0" xfId="0" applyFont="1" applyFill="1" applyBorder="1" applyAlignment="1" applyProtection="1">
      <alignment/>
      <protection hidden="1"/>
    </xf>
    <xf numFmtId="0" fontId="0" fillId="40" borderId="12" xfId="0" applyFill="1" applyBorder="1" applyAlignment="1" applyProtection="1">
      <alignment/>
      <protection hidden="1"/>
    </xf>
    <xf numFmtId="0" fontId="0" fillId="40" borderId="13" xfId="0" applyFill="1" applyBorder="1" applyAlignment="1" applyProtection="1">
      <alignment/>
      <protection hidden="1"/>
    </xf>
    <xf numFmtId="0" fontId="4" fillId="40" borderId="19" xfId="0" applyFont="1" applyFill="1" applyBorder="1" applyAlignment="1" applyProtection="1">
      <alignment vertical="top"/>
      <protection hidden="1"/>
    </xf>
    <xf numFmtId="0" fontId="0" fillId="40" borderId="48" xfId="0" applyFont="1" applyFill="1" applyBorder="1" applyAlignment="1" applyProtection="1">
      <alignment wrapText="1"/>
      <protection hidden="1"/>
    </xf>
    <xf numFmtId="0" fontId="39" fillId="40" borderId="0" xfId="0" applyFont="1" applyFill="1" applyBorder="1" applyAlignment="1" applyProtection="1">
      <alignment horizontal="right"/>
      <protection hidden="1"/>
    </xf>
    <xf numFmtId="0" fontId="4" fillId="40" borderId="0" xfId="0" applyFont="1" applyFill="1" applyBorder="1" applyAlignment="1" applyProtection="1">
      <alignment horizontal="right"/>
      <protection hidden="1"/>
    </xf>
    <xf numFmtId="0" fontId="0" fillId="40" borderId="23" xfId="0" applyFill="1" applyBorder="1" applyAlignment="1" applyProtection="1">
      <alignment/>
      <protection hidden="1"/>
    </xf>
    <xf numFmtId="0" fontId="5" fillId="40" borderId="0" xfId="0" applyFont="1" applyFill="1" applyBorder="1" applyAlignment="1" applyProtection="1">
      <alignment vertical="center"/>
      <protection/>
    </xf>
    <xf numFmtId="0" fontId="3" fillId="40" borderId="0" xfId="0" applyFont="1" applyFill="1" applyBorder="1" applyAlignment="1" applyProtection="1">
      <alignment/>
      <protection/>
    </xf>
    <xf numFmtId="0" fontId="3" fillId="40" borderId="0" xfId="0" applyFont="1" applyFill="1" applyAlignment="1" applyProtection="1">
      <alignment/>
      <protection/>
    </xf>
    <xf numFmtId="0" fontId="4" fillId="40" borderId="0" xfId="0" applyFont="1" applyFill="1" applyAlignment="1" applyProtection="1">
      <alignment/>
      <protection/>
    </xf>
    <xf numFmtId="0" fontId="46" fillId="40" borderId="0" xfId="0" applyFont="1" applyFill="1" applyAlignment="1" applyProtection="1">
      <alignment/>
      <protection/>
    </xf>
    <xf numFmtId="0" fontId="3" fillId="40" borderId="0" xfId="0" applyFont="1" applyFill="1" applyAlignment="1" applyProtection="1">
      <alignment/>
      <protection/>
    </xf>
    <xf numFmtId="0" fontId="33" fillId="40" borderId="10" xfId="0" applyFont="1" applyFill="1" applyBorder="1" applyAlignment="1" applyProtection="1">
      <alignment vertical="top"/>
      <protection/>
    </xf>
    <xf numFmtId="0" fontId="3" fillId="40" borderId="10" xfId="0" applyFont="1" applyFill="1" applyBorder="1" applyAlignment="1" applyProtection="1">
      <alignment/>
      <protection/>
    </xf>
    <xf numFmtId="0" fontId="33" fillId="40" borderId="10" xfId="0" applyFont="1" applyFill="1" applyBorder="1" applyAlignment="1" applyProtection="1">
      <alignment horizontal="right" vertical="top"/>
      <protection/>
    </xf>
    <xf numFmtId="0" fontId="0" fillId="30" borderId="0" xfId="0" applyFill="1" applyAlignment="1" applyProtection="1">
      <alignment/>
      <protection/>
    </xf>
    <xf numFmtId="0" fontId="114" fillId="0" borderId="0" xfId="0" applyFont="1" applyAlignment="1" applyProtection="1">
      <alignment/>
      <protection hidden="1"/>
    </xf>
    <xf numFmtId="0" fontId="19" fillId="33" borderId="19" xfId="0" applyFont="1" applyFill="1" applyBorder="1" applyAlignment="1" applyProtection="1">
      <alignment/>
      <protection hidden="1"/>
    </xf>
    <xf numFmtId="4" fontId="4" fillId="0" borderId="13" xfId="0" applyNumberFormat="1" applyFont="1" applyBorder="1" applyAlignment="1" applyProtection="1">
      <alignment horizontal="right"/>
      <protection hidden="1"/>
    </xf>
    <xf numFmtId="0" fontId="115" fillId="0" borderId="0" xfId="0" applyFont="1" applyAlignment="1" applyProtection="1">
      <alignment/>
      <protection hidden="1"/>
    </xf>
    <xf numFmtId="200" fontId="3" fillId="33" borderId="14" xfId="0" applyNumberFormat="1" applyFont="1" applyFill="1" applyBorder="1" applyAlignment="1" applyProtection="1">
      <alignment/>
      <protection hidden="1"/>
    </xf>
    <xf numFmtId="0" fontId="7" fillId="40" borderId="0" xfId="0" applyFont="1" applyFill="1" applyAlignment="1" applyProtection="1">
      <alignment horizontal="center"/>
      <protection hidden="1"/>
    </xf>
    <xf numFmtId="0" fontId="5" fillId="40" borderId="0" xfId="0" applyFont="1" applyFill="1" applyAlignment="1" applyProtection="1">
      <alignment vertical="top"/>
      <protection hidden="1"/>
    </xf>
    <xf numFmtId="0" fontId="42" fillId="40" borderId="0" xfId="0" applyFont="1" applyFill="1" applyAlignment="1" applyProtection="1">
      <alignment/>
      <protection hidden="1"/>
    </xf>
    <xf numFmtId="0" fontId="1" fillId="40" borderId="0" xfId="0" applyFont="1" applyFill="1" applyAlignment="1" applyProtection="1">
      <alignment horizontal="right"/>
      <protection hidden="1"/>
    </xf>
    <xf numFmtId="4" fontId="4" fillId="40" borderId="14" xfId="0" applyNumberFormat="1" applyFont="1" applyFill="1" applyBorder="1" applyAlignment="1" applyProtection="1">
      <alignment horizontal="right"/>
      <protection hidden="1"/>
    </xf>
    <xf numFmtId="0" fontId="47" fillId="40" borderId="0" xfId="0" applyFont="1" applyFill="1" applyAlignment="1" applyProtection="1">
      <alignment/>
      <protection hidden="1"/>
    </xf>
    <xf numFmtId="0" fontId="0" fillId="40" borderId="0" xfId="0" applyFont="1" applyFill="1" applyBorder="1" applyAlignment="1" applyProtection="1">
      <alignment/>
      <protection hidden="1"/>
    </xf>
    <xf numFmtId="0" fontId="0" fillId="40" borderId="0" xfId="0" applyFill="1" applyAlignment="1" applyProtection="1">
      <alignment horizontal="right"/>
      <protection hidden="1"/>
    </xf>
    <xf numFmtId="0" fontId="0" fillId="40" borderId="0" xfId="0" applyFill="1" applyAlignment="1" applyProtection="1" quotePrefix="1">
      <alignment/>
      <protection hidden="1"/>
    </xf>
    <xf numFmtId="0" fontId="4" fillId="40" borderId="17" xfId="0" applyFont="1" applyFill="1" applyBorder="1" applyAlignment="1" applyProtection="1">
      <alignment vertical="top"/>
      <protection hidden="1"/>
    </xf>
    <xf numFmtId="0" fontId="0" fillId="40" borderId="10" xfId="0" applyFill="1" applyBorder="1" applyAlignment="1" applyProtection="1">
      <alignment horizontal="right"/>
      <protection hidden="1"/>
    </xf>
    <xf numFmtId="0" fontId="7" fillId="40" borderId="10" xfId="0" applyFont="1" applyFill="1" applyBorder="1" applyAlignment="1" applyProtection="1">
      <alignment horizontal="center"/>
      <protection hidden="1"/>
    </xf>
    <xf numFmtId="0" fontId="17" fillId="40" borderId="19" xfId="0" applyFont="1" applyFill="1" applyBorder="1" applyAlignment="1" applyProtection="1">
      <alignment/>
      <protection hidden="1"/>
    </xf>
    <xf numFmtId="0" fontId="17" fillId="40" borderId="12" xfId="0" applyFont="1" applyFill="1" applyBorder="1" applyAlignment="1" applyProtection="1">
      <alignment/>
      <protection hidden="1"/>
    </xf>
    <xf numFmtId="0" fontId="16" fillId="40" borderId="19" xfId="0" applyFont="1" applyFill="1" applyBorder="1" applyAlignment="1" applyProtection="1">
      <alignment/>
      <protection hidden="1"/>
    </xf>
    <xf numFmtId="0" fontId="16" fillId="40" borderId="49" xfId="0" applyFont="1" applyFill="1" applyBorder="1" applyAlignment="1" applyProtection="1">
      <alignment/>
      <protection hidden="1"/>
    </xf>
    <xf numFmtId="0" fontId="16" fillId="40" borderId="12" xfId="0" applyFont="1" applyFill="1" applyBorder="1" applyAlignment="1" applyProtection="1">
      <alignment/>
      <protection hidden="1"/>
    </xf>
    <xf numFmtId="0" fontId="16" fillId="40" borderId="0" xfId="0" applyFont="1" applyFill="1" applyAlignment="1" applyProtection="1">
      <alignment/>
      <protection hidden="1"/>
    </xf>
    <xf numFmtId="0" fontId="0" fillId="40" borderId="0" xfId="0" applyFill="1" applyBorder="1" applyAlignment="1" applyProtection="1">
      <alignment horizontal="left"/>
      <protection hidden="1"/>
    </xf>
    <xf numFmtId="4" fontId="3" fillId="40" borderId="0" xfId="0" applyNumberFormat="1" applyFont="1" applyFill="1" applyBorder="1" applyAlignment="1" applyProtection="1">
      <alignment horizontal="right"/>
      <protection hidden="1"/>
    </xf>
    <xf numFmtId="0" fontId="3" fillId="40" borderId="50" xfId="0" applyFont="1" applyFill="1" applyBorder="1" applyAlignment="1" applyProtection="1">
      <alignment/>
      <protection hidden="1"/>
    </xf>
    <xf numFmtId="0" fontId="4" fillId="40" borderId="51" xfId="0" applyFont="1" applyFill="1" applyBorder="1" applyAlignment="1" applyProtection="1">
      <alignment horizontal="right"/>
      <protection hidden="1"/>
    </xf>
    <xf numFmtId="0" fontId="3" fillId="40" borderId="14" xfId="0" applyFont="1" applyFill="1" applyBorder="1" applyAlignment="1" applyProtection="1">
      <alignment/>
      <protection hidden="1"/>
    </xf>
    <xf numFmtId="4" fontId="4" fillId="40" borderId="52" xfId="0" applyNumberFormat="1" applyFont="1" applyFill="1" applyBorder="1" applyAlignment="1" applyProtection="1">
      <alignment/>
      <protection hidden="1"/>
    </xf>
    <xf numFmtId="2" fontId="3" fillId="40" borderId="14" xfId="0" applyNumberFormat="1" applyFont="1" applyFill="1" applyBorder="1" applyAlignment="1" applyProtection="1">
      <alignment/>
      <protection hidden="1"/>
    </xf>
    <xf numFmtId="0" fontId="4" fillId="40" borderId="53" xfId="0" applyFont="1" applyFill="1" applyBorder="1" applyAlignment="1" applyProtection="1">
      <alignment horizontal="right"/>
      <protection hidden="1"/>
    </xf>
    <xf numFmtId="4" fontId="4" fillId="40" borderId="14" xfId="0" applyNumberFormat="1" applyFont="1" applyFill="1" applyBorder="1" applyAlignment="1" applyProtection="1">
      <alignment/>
      <protection hidden="1"/>
    </xf>
    <xf numFmtId="0" fontId="2" fillId="40" borderId="0" xfId="0" applyFont="1" applyFill="1" applyAlignment="1" applyProtection="1">
      <alignment/>
      <protection hidden="1"/>
    </xf>
    <xf numFmtId="4" fontId="2" fillId="40" borderId="0" xfId="0" applyNumberFormat="1" applyFont="1" applyFill="1" applyBorder="1" applyAlignment="1" applyProtection="1">
      <alignment/>
      <protection hidden="1"/>
    </xf>
    <xf numFmtId="49" fontId="3" fillId="40" borderId="0" xfId="0" applyNumberFormat="1" applyFont="1" applyFill="1" applyBorder="1" applyAlignment="1" applyProtection="1">
      <alignment/>
      <protection hidden="1"/>
    </xf>
    <xf numFmtId="0" fontId="7" fillId="40" borderId="0" xfId="0" applyFont="1" applyFill="1" applyBorder="1" applyAlignment="1" applyProtection="1">
      <alignment horizontal="center"/>
      <protection hidden="1"/>
    </xf>
    <xf numFmtId="0" fontId="0" fillId="40" borderId="0" xfId="0" applyFill="1" applyBorder="1" applyAlignment="1" applyProtection="1">
      <alignment horizontal="center"/>
      <protection hidden="1"/>
    </xf>
    <xf numFmtId="0" fontId="0" fillId="40" borderId="13" xfId="0" applyFill="1" applyBorder="1" applyAlignment="1" applyProtection="1">
      <alignment horizontal="left"/>
      <protection hidden="1"/>
    </xf>
    <xf numFmtId="4" fontId="3" fillId="40" borderId="13" xfId="0" applyNumberFormat="1" applyFont="1" applyFill="1" applyBorder="1" applyAlignment="1" applyProtection="1">
      <alignment horizontal="right"/>
      <protection hidden="1"/>
    </xf>
    <xf numFmtId="0" fontId="15" fillId="40" borderId="13" xfId="0" applyFont="1" applyFill="1" applyBorder="1" applyAlignment="1" applyProtection="1">
      <alignment horizontal="center"/>
      <protection hidden="1"/>
    </xf>
    <xf numFmtId="0" fontId="16" fillId="40" borderId="13" xfId="0" applyFont="1" applyFill="1" applyBorder="1" applyAlignment="1" applyProtection="1">
      <alignment horizontal="center"/>
      <protection hidden="1"/>
    </xf>
    <xf numFmtId="4" fontId="3" fillId="40" borderId="21" xfId="0" applyNumberFormat="1" applyFont="1" applyFill="1" applyBorder="1" applyAlignment="1" applyProtection="1">
      <alignment horizontal="right"/>
      <protection hidden="1"/>
    </xf>
    <xf numFmtId="0" fontId="0" fillId="40" borderId="21" xfId="0" applyFill="1" applyBorder="1" applyAlignment="1" applyProtection="1">
      <alignment horizontal="left"/>
      <protection hidden="1"/>
    </xf>
    <xf numFmtId="0" fontId="0" fillId="40" borderId="54" xfId="0" applyFill="1" applyBorder="1" applyAlignment="1" applyProtection="1">
      <alignment/>
      <protection hidden="1"/>
    </xf>
    <xf numFmtId="0" fontId="0" fillId="40" borderId="26" xfId="0" applyFill="1" applyBorder="1" applyAlignment="1" applyProtection="1">
      <alignment/>
      <protection hidden="1"/>
    </xf>
    <xf numFmtId="4" fontId="4" fillId="40" borderId="55" xfId="0" applyNumberFormat="1" applyFont="1" applyFill="1" applyBorder="1" applyAlignment="1" applyProtection="1">
      <alignment horizontal="right"/>
      <protection hidden="1"/>
    </xf>
    <xf numFmtId="4" fontId="4" fillId="40" borderId="49" xfId="0" applyNumberFormat="1" applyFont="1" applyFill="1" applyBorder="1" applyAlignment="1" applyProtection="1">
      <alignment horizontal="right"/>
      <protection hidden="1"/>
    </xf>
    <xf numFmtId="0" fontId="2" fillId="40" borderId="13" xfId="0" applyFont="1" applyFill="1" applyBorder="1" applyAlignment="1" applyProtection="1">
      <alignment horizontal="right"/>
      <protection hidden="1"/>
    </xf>
    <xf numFmtId="4" fontId="4" fillId="40" borderId="13" xfId="0" applyNumberFormat="1" applyFont="1" applyFill="1" applyBorder="1" applyAlignment="1" applyProtection="1">
      <alignment horizontal="right"/>
      <protection hidden="1"/>
    </xf>
    <xf numFmtId="0" fontId="7" fillId="40" borderId="13" xfId="0" applyFont="1" applyFill="1" applyBorder="1" applyAlignment="1" applyProtection="1">
      <alignment horizontal="center"/>
      <protection hidden="1"/>
    </xf>
    <xf numFmtId="4" fontId="4" fillId="40" borderId="0" xfId="0" applyNumberFormat="1" applyFont="1" applyFill="1" applyBorder="1" applyAlignment="1" applyProtection="1">
      <alignment horizontal="right"/>
      <protection hidden="1"/>
    </xf>
    <xf numFmtId="0" fontId="2" fillId="40" borderId="0" xfId="0" applyFont="1" applyFill="1" applyBorder="1" applyAlignment="1" applyProtection="1">
      <alignment horizontal="right"/>
      <protection hidden="1"/>
    </xf>
    <xf numFmtId="4" fontId="3" fillId="40" borderId="31" xfId="0" applyNumberFormat="1" applyFont="1" applyFill="1" applyBorder="1" applyAlignment="1" applyProtection="1">
      <alignment horizontal="right"/>
      <protection hidden="1"/>
    </xf>
    <xf numFmtId="0" fontId="4" fillId="40" borderId="0" xfId="0" applyFont="1" applyFill="1" applyBorder="1" applyAlignment="1" applyProtection="1">
      <alignment horizontal="right" vertical="center"/>
      <protection hidden="1"/>
    </xf>
    <xf numFmtId="4" fontId="4" fillId="40" borderId="32" xfId="0" applyNumberFormat="1" applyFont="1" applyFill="1" applyBorder="1" applyAlignment="1" applyProtection="1">
      <alignment horizontal="right"/>
      <protection hidden="1"/>
    </xf>
    <xf numFmtId="4" fontId="3" fillId="40" borderId="49" xfId="0" applyNumberFormat="1" applyFont="1" applyFill="1" applyBorder="1" applyAlignment="1" applyProtection="1">
      <alignment horizontal="right"/>
      <protection hidden="1"/>
    </xf>
    <xf numFmtId="4" fontId="4" fillId="40" borderId="50" xfId="0" applyNumberFormat="1" applyFont="1" applyFill="1" applyBorder="1" applyAlignment="1" applyProtection="1">
      <alignment horizontal="right"/>
      <protection hidden="1"/>
    </xf>
    <xf numFmtId="0" fontId="4" fillId="40" borderId="56" xfId="0" applyFont="1" applyFill="1" applyBorder="1" applyAlignment="1" applyProtection="1">
      <alignment horizontal="right"/>
      <protection hidden="1"/>
    </xf>
    <xf numFmtId="4" fontId="3" fillId="42" borderId="31" xfId="0" applyNumberFormat="1" applyFont="1" applyFill="1" applyBorder="1" applyAlignment="1" applyProtection="1">
      <alignment horizontal="right"/>
      <protection hidden="1"/>
    </xf>
    <xf numFmtId="0" fontId="17" fillId="40" borderId="0" xfId="0" applyFont="1" applyFill="1" applyBorder="1" applyAlignment="1" applyProtection="1">
      <alignment horizontal="left"/>
      <protection hidden="1"/>
    </xf>
    <xf numFmtId="4" fontId="42" fillId="40" borderId="0" xfId="0" applyNumberFormat="1" applyFont="1" applyFill="1" applyBorder="1" applyAlignment="1" applyProtection="1">
      <alignment horizontal="right"/>
      <protection hidden="1"/>
    </xf>
    <xf numFmtId="4" fontId="42" fillId="42" borderId="0" xfId="0" applyNumberFormat="1" applyFont="1" applyFill="1" applyBorder="1" applyAlignment="1" applyProtection="1">
      <alignment horizontal="right"/>
      <protection hidden="1"/>
    </xf>
    <xf numFmtId="0" fontId="0" fillId="40" borderId="0" xfId="0" applyFill="1" applyBorder="1" applyAlignment="1" applyProtection="1">
      <alignment horizontal="right"/>
      <protection hidden="1"/>
    </xf>
    <xf numFmtId="4" fontId="3" fillId="40" borderId="11" xfId="0" applyNumberFormat="1" applyFont="1" applyFill="1" applyBorder="1" applyAlignment="1" applyProtection="1">
      <alignment/>
      <protection hidden="1"/>
    </xf>
    <xf numFmtId="0" fontId="39" fillId="41" borderId="38" xfId="0" applyFont="1" applyFill="1" applyBorder="1" applyAlignment="1" applyProtection="1">
      <alignment horizontal="center" vertical="center" wrapText="1"/>
      <protection hidden="1"/>
    </xf>
    <xf numFmtId="0" fontId="0" fillId="40" borderId="11" xfId="0" applyFont="1" applyFill="1" applyBorder="1" applyAlignment="1" applyProtection="1">
      <alignment/>
      <protection hidden="1"/>
    </xf>
    <xf numFmtId="4" fontId="3" fillId="40" borderId="43" xfId="0" applyNumberFormat="1" applyFont="1" applyFill="1" applyBorder="1" applyAlignment="1" applyProtection="1">
      <alignment/>
      <protection hidden="1"/>
    </xf>
    <xf numFmtId="0" fontId="114" fillId="30" borderId="13" xfId="0" applyFont="1" applyFill="1" applyBorder="1" applyAlignment="1" applyProtection="1">
      <alignment/>
      <protection/>
    </xf>
    <xf numFmtId="0" fontId="114" fillId="0" borderId="0" xfId="0" applyFont="1" applyAlignment="1" applyProtection="1">
      <alignment/>
      <protection/>
    </xf>
    <xf numFmtId="0" fontId="0" fillId="0" borderId="0" xfId="0" applyFill="1" applyBorder="1" applyAlignment="1" applyProtection="1">
      <alignment/>
      <protection/>
    </xf>
    <xf numFmtId="0" fontId="0" fillId="40" borderId="10" xfId="0" applyFill="1" applyBorder="1" applyAlignment="1" applyProtection="1">
      <alignment/>
      <protection/>
    </xf>
    <xf numFmtId="0" fontId="115" fillId="0" borderId="0" xfId="0" applyFont="1" applyFill="1" applyBorder="1" applyAlignment="1" applyProtection="1">
      <alignment/>
      <protection/>
    </xf>
    <xf numFmtId="0" fontId="0" fillId="30" borderId="0" xfId="0" applyFill="1" applyBorder="1" applyAlignment="1" applyProtection="1">
      <alignment/>
      <protection/>
    </xf>
    <xf numFmtId="0" fontId="0" fillId="40" borderId="18" xfId="0" applyFill="1" applyBorder="1" applyAlignment="1" applyProtection="1">
      <alignment/>
      <protection/>
    </xf>
    <xf numFmtId="0" fontId="0" fillId="40" borderId="11" xfId="0" applyFill="1" applyBorder="1" applyAlignment="1" applyProtection="1">
      <alignment/>
      <protection/>
    </xf>
    <xf numFmtId="0" fontId="0" fillId="40" borderId="13" xfId="0" applyFill="1" applyBorder="1" applyAlignment="1" applyProtection="1">
      <alignment/>
      <protection/>
    </xf>
    <xf numFmtId="0" fontId="0" fillId="40" borderId="23" xfId="0" applyFill="1" applyBorder="1" applyAlignment="1" applyProtection="1">
      <alignment/>
      <protection/>
    </xf>
    <xf numFmtId="0" fontId="0" fillId="43" borderId="0" xfId="0" applyFill="1" applyAlignment="1" applyProtection="1">
      <alignment/>
      <protection/>
    </xf>
    <xf numFmtId="0" fontId="54" fillId="40" borderId="0" xfId="0" applyFont="1" applyFill="1" applyAlignment="1" applyProtection="1">
      <alignment/>
      <protection/>
    </xf>
    <xf numFmtId="0" fontId="4" fillId="40" borderId="57" xfId="0" applyFont="1" applyFill="1" applyBorder="1" applyAlignment="1" applyProtection="1">
      <alignment horizontal="left"/>
      <protection hidden="1"/>
    </xf>
    <xf numFmtId="0" fontId="50" fillId="40" borderId="58" xfId="0" applyFont="1" applyFill="1" applyBorder="1" applyAlignment="1" applyProtection="1">
      <alignment horizontal="right"/>
      <protection hidden="1"/>
    </xf>
    <xf numFmtId="0" fontId="50" fillId="40" borderId="59" xfId="0" applyFont="1" applyFill="1" applyBorder="1" applyAlignment="1" applyProtection="1">
      <alignment horizontal="right"/>
      <protection hidden="1"/>
    </xf>
    <xf numFmtId="0" fontId="0" fillId="36" borderId="14" xfId="0" applyFont="1" applyFill="1" applyBorder="1" applyAlignment="1" applyProtection="1">
      <alignment/>
      <protection hidden="1"/>
    </xf>
    <xf numFmtId="4" fontId="0" fillId="36" borderId="14" xfId="0" applyNumberFormat="1" applyFill="1" applyBorder="1" applyAlignment="1" applyProtection="1">
      <alignment/>
      <protection hidden="1"/>
    </xf>
    <xf numFmtId="2" fontId="0" fillId="36" borderId="14" xfId="0" applyNumberFormat="1" applyFill="1" applyBorder="1" applyAlignment="1" applyProtection="1">
      <alignment/>
      <protection hidden="1"/>
    </xf>
    <xf numFmtId="0" fontId="0" fillId="34" borderId="14" xfId="0" applyFont="1" applyFill="1" applyBorder="1" applyAlignment="1" applyProtection="1">
      <alignment/>
      <protection hidden="1"/>
    </xf>
    <xf numFmtId="0" fontId="0" fillId="34" borderId="14" xfId="0" applyFont="1" applyFill="1" applyBorder="1" applyAlignment="1" applyProtection="1">
      <alignment horizontal="right"/>
      <protection hidden="1"/>
    </xf>
    <xf numFmtId="4" fontId="3" fillId="44" borderId="42" xfId="0" applyNumberFormat="1" applyFont="1" applyFill="1" applyBorder="1" applyAlignment="1" applyProtection="1">
      <alignment/>
      <protection hidden="1"/>
    </xf>
    <xf numFmtId="0" fontId="116" fillId="36" borderId="14" xfId="0" applyFont="1" applyFill="1" applyBorder="1" applyAlignment="1" applyProtection="1">
      <alignment horizontal="right"/>
      <protection hidden="1"/>
    </xf>
    <xf numFmtId="0" fontId="117" fillId="36" borderId="14" xfId="0" applyFont="1" applyFill="1" applyBorder="1" applyAlignment="1" applyProtection="1">
      <alignment/>
      <protection hidden="1"/>
    </xf>
    <xf numFmtId="0" fontId="0" fillId="40" borderId="11" xfId="0" applyFill="1" applyBorder="1" applyAlignment="1" applyProtection="1">
      <alignment horizontal="center"/>
      <protection/>
    </xf>
    <xf numFmtId="0" fontId="4" fillId="0" borderId="19" xfId="0" applyFont="1" applyFill="1" applyBorder="1" applyAlignment="1" applyProtection="1">
      <alignment horizontal="center"/>
      <protection hidden="1"/>
    </xf>
    <xf numFmtId="0" fontId="4" fillId="40" borderId="57" xfId="0" applyFont="1" applyFill="1" applyBorder="1" applyAlignment="1" applyProtection="1">
      <alignment horizontal="center"/>
      <protection hidden="1"/>
    </xf>
    <xf numFmtId="200" fontId="1" fillId="37" borderId="14" xfId="0" applyNumberFormat="1" applyFont="1" applyFill="1" applyBorder="1" applyAlignment="1" applyProtection="1">
      <alignment horizontal="right"/>
      <protection hidden="1"/>
    </xf>
    <xf numFmtId="200" fontId="1" fillId="37" borderId="14" xfId="0" applyNumberFormat="1" applyFont="1" applyFill="1" applyBorder="1" applyAlignment="1" applyProtection="1">
      <alignment/>
      <protection hidden="1"/>
    </xf>
    <xf numFmtId="0" fontId="0" fillId="37" borderId="14" xfId="0" applyFill="1" applyBorder="1" applyAlignment="1" applyProtection="1">
      <alignment/>
      <protection hidden="1"/>
    </xf>
    <xf numFmtId="0" fontId="0" fillId="37" borderId="14" xfId="0" applyFill="1" applyBorder="1" applyAlignment="1" applyProtection="1">
      <alignment horizontal="right"/>
      <protection hidden="1"/>
    </xf>
    <xf numFmtId="4" fontId="1" fillId="37" borderId="14" xfId="0" applyNumberFormat="1" applyFont="1" applyFill="1" applyBorder="1" applyAlignment="1" applyProtection="1">
      <alignment/>
      <protection hidden="1"/>
    </xf>
    <xf numFmtId="0" fontId="118" fillId="37" borderId="14" xfId="0" applyFont="1" applyFill="1" applyBorder="1" applyAlignment="1" applyProtection="1">
      <alignment/>
      <protection hidden="1"/>
    </xf>
    <xf numFmtId="0" fontId="1" fillId="37" borderId="14" xfId="0" applyFont="1" applyFill="1" applyBorder="1" applyAlignment="1" applyProtection="1">
      <alignment horizontal="right"/>
      <protection hidden="1"/>
    </xf>
    <xf numFmtId="0" fontId="116" fillId="37" borderId="14" xfId="0" applyFont="1" applyFill="1" applyBorder="1" applyAlignment="1" applyProtection="1">
      <alignment/>
      <protection hidden="1"/>
    </xf>
    <xf numFmtId="0" fontId="117" fillId="37" borderId="14" xfId="0" applyFont="1" applyFill="1" applyBorder="1" applyAlignment="1" applyProtection="1">
      <alignment horizontal="right"/>
      <protection hidden="1"/>
    </xf>
    <xf numFmtId="0" fontId="33" fillId="33" borderId="0" xfId="0" applyFont="1" applyFill="1" applyAlignment="1" applyProtection="1">
      <alignment wrapText="1"/>
      <protection hidden="1"/>
    </xf>
    <xf numFmtId="0" fontId="114" fillId="33" borderId="0" xfId="0" applyFont="1" applyFill="1" applyBorder="1" applyAlignment="1" applyProtection="1">
      <alignment horizontal="left"/>
      <protection hidden="1"/>
    </xf>
    <xf numFmtId="4" fontId="3" fillId="33" borderId="14" xfId="0" applyNumberFormat="1" applyFont="1" applyFill="1" applyBorder="1" applyAlignment="1" applyProtection="1">
      <alignment/>
      <protection hidden="1"/>
    </xf>
    <xf numFmtId="49" fontId="55" fillId="40" borderId="0" xfId="0" applyNumberFormat="1" applyFont="1" applyFill="1" applyBorder="1" applyAlignment="1" applyProtection="1">
      <alignment horizontal="left"/>
      <protection/>
    </xf>
    <xf numFmtId="214" fontId="55" fillId="33" borderId="21" xfId="0" applyNumberFormat="1" applyFont="1" applyFill="1" applyBorder="1" applyAlignment="1" applyProtection="1">
      <alignment horizontal="center"/>
      <protection hidden="1"/>
    </xf>
    <xf numFmtId="0" fontId="119" fillId="40" borderId="0" xfId="0" applyFont="1" applyFill="1" applyAlignment="1" applyProtection="1">
      <alignment vertical="top"/>
      <protection/>
    </xf>
    <xf numFmtId="0" fontId="4" fillId="40" borderId="11" xfId="0" applyFont="1" applyFill="1" applyBorder="1" applyAlignment="1" applyProtection="1">
      <alignment/>
      <protection hidden="1"/>
    </xf>
    <xf numFmtId="4" fontId="27" fillId="40" borderId="11" xfId="0" applyNumberFormat="1" applyFont="1" applyFill="1" applyBorder="1" applyAlignment="1" applyProtection="1">
      <alignment/>
      <protection/>
    </xf>
    <xf numFmtId="4" fontId="120" fillId="40" borderId="20" xfId="0" applyNumberFormat="1" applyFont="1" applyFill="1" applyBorder="1" applyAlignment="1" applyProtection="1">
      <alignment horizontal="right"/>
      <protection hidden="1"/>
    </xf>
    <xf numFmtId="0" fontId="4" fillId="40" borderId="58" xfId="0" applyFont="1" applyFill="1" applyBorder="1" applyAlignment="1" applyProtection="1">
      <alignment horizontal="left"/>
      <protection hidden="1"/>
    </xf>
    <xf numFmtId="0" fontId="4" fillId="40" borderId="0" xfId="0" applyFont="1" applyFill="1" applyAlignment="1" applyProtection="1">
      <alignment horizontal="left"/>
      <protection hidden="1"/>
    </xf>
    <xf numFmtId="0" fontId="0" fillId="0" borderId="0" xfId="0" applyFont="1" applyAlignment="1" applyProtection="1">
      <alignment/>
      <protection/>
    </xf>
    <xf numFmtId="0" fontId="119" fillId="40" borderId="0" xfId="0" applyFont="1" applyFill="1" applyAlignment="1" applyProtection="1">
      <alignment horizontal="right" vertical="top"/>
      <protection/>
    </xf>
    <xf numFmtId="200" fontId="4" fillId="33" borderId="32" xfId="0" applyNumberFormat="1" applyFont="1" applyFill="1" applyBorder="1" applyAlignment="1" applyProtection="1">
      <alignment horizontal="right"/>
      <protection hidden="1"/>
    </xf>
    <xf numFmtId="0" fontId="1" fillId="36" borderId="14" xfId="0" applyFont="1" applyFill="1" applyBorder="1" applyAlignment="1" applyProtection="1">
      <alignment horizontal="right"/>
      <protection hidden="1"/>
    </xf>
    <xf numFmtId="0" fontId="1" fillId="37" borderId="14" xfId="0" applyFont="1" applyFill="1" applyBorder="1" applyAlignment="1" applyProtection="1">
      <alignment/>
      <protection hidden="1"/>
    </xf>
    <xf numFmtId="0" fontId="121" fillId="0" borderId="0" xfId="0" applyFont="1" applyAlignment="1" applyProtection="1">
      <alignment/>
      <protection/>
    </xf>
    <xf numFmtId="0" fontId="0" fillId="40" borderId="0" xfId="0" applyFill="1" applyBorder="1" applyAlignment="1" applyProtection="1">
      <alignment/>
      <protection/>
    </xf>
    <xf numFmtId="0" fontId="122" fillId="40" borderId="0" xfId="0" applyFont="1" applyFill="1" applyAlignment="1" applyProtection="1">
      <alignment/>
      <protection hidden="1"/>
    </xf>
    <xf numFmtId="200" fontId="4" fillId="33" borderId="0"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protection hidden="1"/>
    </xf>
    <xf numFmtId="0" fontId="1" fillId="19" borderId="14" xfId="0" applyFont="1" applyFill="1" applyBorder="1" applyAlignment="1" applyProtection="1">
      <alignment horizontal="right"/>
      <protection hidden="1"/>
    </xf>
    <xf numFmtId="4" fontId="3" fillId="40" borderId="60" xfId="0" applyNumberFormat="1" applyFont="1" applyFill="1" applyBorder="1" applyAlignment="1" applyProtection="1">
      <alignment horizontal="right"/>
      <protection hidden="1"/>
    </xf>
    <xf numFmtId="0" fontId="4" fillId="40" borderId="61" xfId="0" applyFont="1" applyFill="1" applyBorder="1" applyAlignment="1" applyProtection="1">
      <alignment horizontal="right"/>
      <protection hidden="1"/>
    </xf>
    <xf numFmtId="4" fontId="4" fillId="40" borderId="43" xfId="0" applyNumberFormat="1" applyFont="1" applyFill="1" applyBorder="1" applyAlignment="1" applyProtection="1">
      <alignment/>
      <protection hidden="1"/>
    </xf>
    <xf numFmtId="0" fontId="3" fillId="40" borderId="62" xfId="0" applyFont="1" applyFill="1" applyBorder="1" applyAlignment="1" applyProtection="1">
      <alignment/>
      <protection hidden="1"/>
    </xf>
    <xf numFmtId="200" fontId="4" fillId="33" borderId="32" xfId="0" applyNumberFormat="1" applyFont="1" applyFill="1" applyBorder="1" applyAlignment="1" applyProtection="1">
      <alignment/>
      <protection hidden="1"/>
    </xf>
    <xf numFmtId="0" fontId="123" fillId="33" borderId="0" xfId="50" applyFont="1" applyFill="1" applyAlignment="1" applyProtection="1">
      <alignment horizontal="left"/>
      <protection/>
    </xf>
    <xf numFmtId="4" fontId="124" fillId="40" borderId="20" xfId="0" applyNumberFormat="1" applyFont="1" applyFill="1" applyBorder="1" applyAlignment="1" applyProtection="1">
      <alignment horizontal="right"/>
      <protection hidden="1"/>
    </xf>
    <xf numFmtId="4" fontId="124" fillId="44" borderId="42" xfId="0" applyNumberFormat="1" applyFont="1" applyFill="1" applyBorder="1" applyAlignment="1" applyProtection="1">
      <alignment/>
      <protection hidden="1"/>
    </xf>
    <xf numFmtId="4" fontId="124" fillId="40" borderId="43" xfId="0" applyNumberFormat="1" applyFont="1" applyFill="1" applyBorder="1" applyAlignment="1" applyProtection="1">
      <alignment/>
      <protection hidden="1"/>
    </xf>
    <xf numFmtId="0" fontId="125" fillId="41" borderId="43" xfId="0" applyFont="1" applyFill="1" applyBorder="1" applyAlignment="1" applyProtection="1">
      <alignment horizontal="center" vertical="center" wrapText="1"/>
      <protection hidden="1"/>
    </xf>
    <xf numFmtId="4" fontId="3" fillId="44" borderId="20" xfId="0" applyNumberFormat="1" applyFont="1" applyFill="1" applyBorder="1" applyAlignment="1" applyProtection="1">
      <alignment horizontal="right"/>
      <protection hidden="1"/>
    </xf>
    <xf numFmtId="4" fontId="124" fillId="44" borderId="20" xfId="0" applyNumberFormat="1" applyFont="1" applyFill="1" applyBorder="1" applyAlignment="1" applyProtection="1">
      <alignment horizontal="right"/>
      <protection hidden="1"/>
    </xf>
    <xf numFmtId="0" fontId="125" fillId="41" borderId="20" xfId="0" applyFont="1" applyFill="1" applyBorder="1" applyAlignment="1" applyProtection="1">
      <alignment horizontal="center" vertical="center" wrapText="1"/>
      <protection hidden="1"/>
    </xf>
    <xf numFmtId="4" fontId="4" fillId="40" borderId="63" xfId="0" applyNumberFormat="1" applyFont="1" applyFill="1" applyBorder="1" applyAlignment="1" applyProtection="1">
      <alignment horizontal="right"/>
      <protection hidden="1"/>
    </xf>
    <xf numFmtId="4" fontId="120" fillId="0" borderId="20" xfId="0" applyNumberFormat="1" applyFont="1" applyFill="1" applyBorder="1" applyAlignment="1" applyProtection="1">
      <alignment horizontal="right"/>
      <protection hidden="1"/>
    </xf>
    <xf numFmtId="4" fontId="124" fillId="0" borderId="20" xfId="0" applyNumberFormat="1" applyFont="1" applyFill="1" applyBorder="1" applyAlignment="1" applyProtection="1">
      <alignment horizontal="right"/>
      <protection hidden="1"/>
    </xf>
    <xf numFmtId="4" fontId="3" fillId="0" borderId="60" xfId="0" applyNumberFormat="1" applyFont="1" applyFill="1" applyBorder="1" applyAlignment="1" applyProtection="1">
      <alignment horizontal="right"/>
      <protection hidden="1"/>
    </xf>
    <xf numFmtId="4" fontId="3" fillId="0" borderId="20" xfId="0" applyNumberFormat="1" applyFont="1" applyFill="1" applyBorder="1" applyAlignment="1" applyProtection="1">
      <alignment horizontal="right"/>
      <protection hidden="1"/>
    </xf>
    <xf numFmtId="4" fontId="3" fillId="0" borderId="11" xfId="0" applyNumberFormat="1" applyFont="1" applyFill="1" applyBorder="1" applyAlignment="1" applyProtection="1">
      <alignment/>
      <protection hidden="1"/>
    </xf>
    <xf numFmtId="0" fontId="126" fillId="0" borderId="19" xfId="0" applyFont="1" applyFill="1" applyBorder="1" applyAlignment="1" applyProtection="1">
      <alignment horizontal="left"/>
      <protection hidden="1"/>
    </xf>
    <xf numFmtId="0" fontId="4" fillId="33" borderId="64" xfId="0" applyFont="1" applyFill="1" applyBorder="1" applyAlignment="1" applyProtection="1">
      <alignment horizontal="right"/>
      <protection hidden="1"/>
    </xf>
    <xf numFmtId="0" fontId="3" fillId="40" borderId="65" xfId="0" applyFont="1" applyFill="1" applyBorder="1" applyAlignment="1" applyProtection="1">
      <alignment horizontal="left"/>
      <protection hidden="1"/>
    </xf>
    <xf numFmtId="0" fontId="126" fillId="40" borderId="66" xfId="0" applyFont="1" applyFill="1" applyBorder="1" applyAlignment="1" applyProtection="1">
      <alignment horizontal="left"/>
      <protection hidden="1"/>
    </xf>
    <xf numFmtId="0" fontId="126" fillId="40" borderId="67" xfId="0" applyFont="1" applyFill="1" applyBorder="1" applyAlignment="1" applyProtection="1">
      <alignment horizontal="left"/>
      <protection hidden="1"/>
    </xf>
    <xf numFmtId="4" fontId="3" fillId="33" borderId="43" xfId="0" applyNumberFormat="1" applyFont="1" applyFill="1" applyBorder="1" applyAlignment="1" applyProtection="1">
      <alignment/>
      <protection hidden="1"/>
    </xf>
    <xf numFmtId="207" fontId="3" fillId="33" borderId="43" xfId="0" applyNumberFormat="1" applyFont="1" applyFill="1" applyBorder="1" applyAlignment="1" applyProtection="1">
      <alignment/>
      <protection hidden="1"/>
    </xf>
    <xf numFmtId="4" fontId="124" fillId="33" borderId="43" xfId="0" applyNumberFormat="1" applyFont="1" applyFill="1" applyBorder="1" applyAlignment="1" applyProtection="1">
      <alignment/>
      <protection hidden="1"/>
    </xf>
    <xf numFmtId="4" fontId="4" fillId="33" borderId="44" xfId="0" applyNumberFormat="1" applyFont="1" applyFill="1" applyBorder="1" applyAlignment="1" applyProtection="1">
      <alignment/>
      <protection hidden="1"/>
    </xf>
    <xf numFmtId="0" fontId="17" fillId="40" borderId="19" xfId="0" applyFont="1" applyFill="1" applyBorder="1" applyAlignment="1" applyProtection="1">
      <alignment/>
      <protection hidden="1"/>
    </xf>
    <xf numFmtId="207" fontId="3" fillId="0" borderId="68" xfId="0" applyNumberFormat="1" applyFont="1" applyFill="1" applyBorder="1" applyAlignment="1" applyProtection="1">
      <alignment horizontal="right"/>
      <protection hidden="1"/>
    </xf>
    <xf numFmtId="0" fontId="14" fillId="40" borderId="0" xfId="0" applyFont="1" applyFill="1" applyAlignment="1" applyProtection="1">
      <alignment vertical="top"/>
      <protection hidden="1"/>
    </xf>
    <xf numFmtId="0" fontId="0" fillId="40" borderId="11" xfId="0" applyFill="1" applyBorder="1" applyAlignment="1" applyProtection="1">
      <alignment/>
      <protection hidden="1"/>
    </xf>
    <xf numFmtId="0" fontId="14" fillId="40" borderId="11" xfId="0" applyFont="1" applyFill="1" applyBorder="1" applyAlignment="1" applyProtection="1">
      <alignment/>
      <protection hidden="1"/>
    </xf>
    <xf numFmtId="0" fontId="0" fillId="40" borderId="10" xfId="0" applyFill="1" applyBorder="1" applyAlignment="1" applyProtection="1">
      <alignment/>
      <protection hidden="1"/>
    </xf>
    <xf numFmtId="0" fontId="14" fillId="40" borderId="0" xfId="0" applyFont="1" applyFill="1" applyBorder="1" applyAlignment="1" applyProtection="1">
      <alignment/>
      <protection hidden="1"/>
    </xf>
    <xf numFmtId="0" fontId="17" fillId="40" borderId="11" xfId="0" applyFont="1" applyFill="1" applyBorder="1" applyAlignment="1" applyProtection="1">
      <alignment/>
      <protection hidden="1"/>
    </xf>
    <xf numFmtId="0" fontId="0" fillId="0" borderId="10" xfId="0" applyBorder="1" applyAlignment="1" applyProtection="1">
      <alignment/>
      <protection hidden="1"/>
    </xf>
    <xf numFmtId="0" fontId="0" fillId="40" borderId="57" xfId="0" applyFill="1" applyBorder="1" applyAlignment="1" applyProtection="1">
      <alignment/>
      <protection hidden="1"/>
    </xf>
    <xf numFmtId="0" fontId="17" fillId="33" borderId="0" xfId="0" applyFont="1" applyFill="1" applyBorder="1" applyAlignment="1" applyProtection="1">
      <alignment/>
      <protection hidden="1"/>
    </xf>
    <xf numFmtId="0" fontId="17" fillId="0" borderId="0" xfId="0" applyFont="1" applyBorder="1" applyAlignment="1" applyProtection="1">
      <alignment/>
      <protection hidden="1"/>
    </xf>
    <xf numFmtId="4" fontId="1" fillId="37" borderId="14" xfId="0" applyNumberFormat="1" applyFont="1" applyFill="1" applyBorder="1" applyAlignment="1" applyProtection="1">
      <alignment horizontal="right"/>
      <protection hidden="1"/>
    </xf>
    <xf numFmtId="217" fontId="127" fillId="19" borderId="14" xfId="0" applyNumberFormat="1" applyFont="1" applyFill="1" applyBorder="1" applyAlignment="1" applyProtection="1">
      <alignment horizontal="right"/>
      <protection hidden="1"/>
    </xf>
    <xf numFmtId="220" fontId="3" fillId="40" borderId="14" xfId="53" applyNumberFormat="1" applyFont="1" applyFill="1" applyBorder="1" applyAlignment="1" applyProtection="1">
      <alignment horizontal="right"/>
      <protection hidden="1"/>
    </xf>
    <xf numFmtId="221" fontId="19" fillId="0" borderId="0" xfId="58" applyNumberFormat="1" applyFont="1" applyAlignment="1" applyProtection="1">
      <alignment horizontal="center" wrapText="1"/>
      <protection hidden="1"/>
    </xf>
    <xf numFmtId="0" fontId="19" fillId="0" borderId="0" xfId="58" applyFont="1" applyAlignment="1" applyProtection="1">
      <alignment wrapText="1"/>
      <protection hidden="1"/>
    </xf>
    <xf numFmtId="222" fontId="0" fillId="33" borderId="0" xfId="0" applyNumberFormat="1" applyFill="1" applyAlignment="1" applyProtection="1">
      <alignment/>
      <protection hidden="1"/>
    </xf>
    <xf numFmtId="0" fontId="64" fillId="33" borderId="0" xfId="0" applyFont="1" applyFill="1" applyAlignment="1" applyProtection="1">
      <alignment/>
      <protection hidden="1"/>
    </xf>
    <xf numFmtId="221" fontId="19" fillId="0" borderId="0" xfId="58" applyNumberFormat="1" applyFont="1" applyAlignment="1" applyProtection="1">
      <alignment horizontal="center" vertical="center"/>
      <protection hidden="1"/>
    </xf>
    <xf numFmtId="222" fontId="53" fillId="33" borderId="0" xfId="0" applyNumberFormat="1" applyFont="1" applyFill="1" applyAlignment="1" applyProtection="1">
      <alignment horizontal="left"/>
      <protection hidden="1"/>
    </xf>
    <xf numFmtId="187" fontId="128" fillId="33" borderId="0" xfId="58" applyNumberFormat="1" applyFont="1" applyFill="1" applyAlignment="1" applyProtection="1">
      <alignment horizontal="centerContinuous" vertical="center"/>
      <protection/>
    </xf>
    <xf numFmtId="0" fontId="0" fillId="0" borderId="0" xfId="0" applyFont="1" applyAlignment="1" applyProtection="1">
      <alignment textRotation="90"/>
      <protection hidden="1"/>
    </xf>
    <xf numFmtId="0" fontId="3" fillId="33" borderId="0" xfId="0" applyFont="1" applyFill="1" applyAlignment="1" applyProtection="1">
      <alignment horizontal="left" wrapText="1"/>
      <protection/>
    </xf>
    <xf numFmtId="0" fontId="3" fillId="40" borderId="0" xfId="0" applyFont="1" applyFill="1" applyAlignment="1" applyProtection="1">
      <alignment horizontal="left" wrapText="1"/>
      <protection/>
    </xf>
    <xf numFmtId="0" fontId="3" fillId="33" borderId="0" xfId="0" applyFont="1" applyFill="1" applyAlignment="1" applyProtection="1">
      <alignment horizontal="left"/>
      <protection/>
    </xf>
    <xf numFmtId="0" fontId="3" fillId="33" borderId="0" xfId="0" applyFont="1" applyFill="1" applyAlignment="1" applyProtection="1">
      <alignment horizontal="left" vertical="top" wrapText="1"/>
      <protection/>
    </xf>
    <xf numFmtId="49" fontId="4" fillId="40" borderId="0" xfId="0" applyNumberFormat="1" applyFont="1" applyFill="1" applyBorder="1" applyAlignment="1" applyProtection="1">
      <alignment/>
      <protection hidden="1"/>
    </xf>
    <xf numFmtId="0" fontId="0" fillId="33" borderId="12" xfId="0" applyFill="1" applyBorder="1" applyAlignment="1">
      <alignment/>
    </xf>
    <xf numFmtId="0" fontId="0" fillId="33" borderId="13" xfId="0" applyFill="1" applyBorder="1" applyAlignment="1">
      <alignment/>
    </xf>
    <xf numFmtId="0" fontId="0" fillId="33" borderId="23" xfId="0" applyFill="1" applyBorder="1" applyAlignment="1">
      <alignment/>
    </xf>
    <xf numFmtId="0" fontId="3" fillId="0" borderId="0" xfId="0" applyFont="1" applyFill="1" applyAlignment="1" applyProtection="1">
      <alignment horizontal="right"/>
      <protection hidden="1" locked="0"/>
    </xf>
    <xf numFmtId="0" fontId="4" fillId="0" borderId="36" xfId="0" applyFont="1" applyFill="1" applyBorder="1" applyAlignment="1" applyProtection="1">
      <alignment horizontal="center"/>
      <protection hidden="1" locked="0"/>
    </xf>
    <xf numFmtId="14" fontId="4" fillId="0" borderId="69" xfId="0" applyNumberFormat="1" applyFont="1" applyFill="1" applyBorder="1" applyAlignment="1" applyProtection="1">
      <alignment/>
      <protection locked="0"/>
    </xf>
    <xf numFmtId="212" fontId="27" fillId="0" borderId="36" xfId="0" applyNumberFormat="1" applyFont="1" applyFill="1" applyBorder="1" applyAlignment="1" applyProtection="1">
      <alignment/>
      <protection locked="0"/>
    </xf>
    <xf numFmtId="20" fontId="4" fillId="0" borderId="36" xfId="0" applyNumberFormat="1" applyFont="1" applyFill="1" applyBorder="1" applyAlignment="1" applyProtection="1">
      <alignment horizontal="center"/>
      <protection locked="0"/>
    </xf>
    <xf numFmtId="2" fontId="35" fillId="0" borderId="36" xfId="58" applyNumberFormat="1" applyFont="1" applyFill="1" applyBorder="1" applyAlignment="1" applyProtection="1">
      <alignment horizontal="center" vertical="center"/>
      <protection hidden="1" locked="0"/>
    </xf>
    <xf numFmtId="4" fontId="35" fillId="0" borderId="36" xfId="58" applyNumberFormat="1" applyFont="1" applyFill="1" applyBorder="1" applyAlignment="1" applyProtection="1">
      <alignment horizontal="center" vertical="center"/>
      <protection locked="0"/>
    </xf>
    <xf numFmtId="4" fontId="3" fillId="0" borderId="70" xfId="0" applyNumberFormat="1" applyFont="1" applyFill="1" applyBorder="1" applyAlignment="1" applyProtection="1">
      <alignment horizontal="right"/>
      <protection locked="0"/>
    </xf>
    <xf numFmtId="4" fontId="3" fillId="0" borderId="36" xfId="0" applyNumberFormat="1" applyFont="1" applyFill="1" applyBorder="1" applyAlignment="1" applyProtection="1">
      <alignment horizontal="right"/>
      <protection locked="0"/>
    </xf>
    <xf numFmtId="4" fontId="3" fillId="0" borderId="71" xfId="0" applyNumberFormat="1" applyFont="1" applyFill="1" applyBorder="1" applyAlignment="1" applyProtection="1">
      <alignment horizontal="right"/>
      <protection locked="0"/>
    </xf>
    <xf numFmtId="14" fontId="3" fillId="0" borderId="36" xfId="0" applyNumberFormat="1" applyFont="1" applyFill="1" applyBorder="1" applyAlignment="1" applyProtection="1">
      <alignment horizontal="center"/>
      <protection locked="0"/>
    </xf>
    <xf numFmtId="200" fontId="3" fillId="0" borderId="36" xfId="0" applyNumberFormat="1" applyFont="1" applyFill="1" applyBorder="1" applyAlignment="1" applyProtection="1">
      <alignment horizontal="center"/>
      <protection locked="0"/>
    </xf>
    <xf numFmtId="9" fontId="3" fillId="0" borderId="36" xfId="53" applyFont="1" applyFill="1" applyBorder="1" applyAlignment="1" applyProtection="1">
      <alignment horizontal="right"/>
      <protection locked="0"/>
    </xf>
    <xf numFmtId="49" fontId="0" fillId="0" borderId="36" xfId="0" applyNumberFormat="1" applyFont="1" applyFill="1" applyBorder="1" applyAlignment="1" applyProtection="1">
      <alignment horizontal="left"/>
      <protection locked="0"/>
    </xf>
    <xf numFmtId="200" fontId="3" fillId="0" borderId="36" xfId="0" applyNumberFormat="1" applyFont="1" applyFill="1" applyBorder="1" applyAlignment="1" applyProtection="1">
      <alignment horizontal="right"/>
      <protection locked="0"/>
    </xf>
    <xf numFmtId="213" fontId="3" fillId="0" borderId="36" xfId="0" applyNumberFormat="1" applyFont="1" applyFill="1" applyBorder="1" applyAlignment="1" applyProtection="1">
      <alignment horizontal="right"/>
      <protection locked="0"/>
    </xf>
    <xf numFmtId="200" fontId="3" fillId="0" borderId="36" xfId="0" applyNumberFormat="1" applyFont="1" applyFill="1" applyBorder="1" applyAlignment="1" applyProtection="1">
      <alignment horizontal="right"/>
      <protection locked="0"/>
    </xf>
    <xf numFmtId="0" fontId="2" fillId="45" borderId="72" xfId="0" applyFont="1" applyFill="1" applyBorder="1" applyAlignment="1" applyProtection="1">
      <alignment horizontal="left"/>
      <protection hidden="1" locked="0"/>
    </xf>
    <xf numFmtId="49" fontId="12" fillId="0" borderId="69" xfId="50" applyNumberFormat="1" applyFont="1" applyFill="1" applyBorder="1" applyAlignment="1" applyProtection="1">
      <alignment/>
      <protection locked="0"/>
    </xf>
    <xf numFmtId="49" fontId="4" fillId="0" borderId="73" xfId="0" applyNumberFormat="1" applyFont="1" applyFill="1" applyBorder="1" applyAlignment="1" applyProtection="1">
      <alignment/>
      <protection locked="0"/>
    </xf>
    <xf numFmtId="49" fontId="4" fillId="0" borderId="70" xfId="0" applyNumberFormat="1" applyFont="1" applyFill="1" applyBorder="1" applyAlignment="1" applyProtection="1">
      <alignment/>
      <protection locked="0"/>
    </xf>
    <xf numFmtId="4" fontId="4" fillId="40" borderId="74" xfId="0" applyNumberFormat="1" applyFont="1" applyFill="1" applyBorder="1" applyAlignment="1" applyProtection="1">
      <alignment horizontal="right"/>
      <protection hidden="1"/>
    </xf>
    <xf numFmtId="4" fontId="4" fillId="40" borderId="75" xfId="0" applyNumberFormat="1" applyFont="1" applyFill="1" applyBorder="1" applyAlignment="1" applyProtection="1">
      <alignment horizontal="right"/>
      <protection hidden="1"/>
    </xf>
    <xf numFmtId="0" fontId="3" fillId="40" borderId="0" xfId="0" applyFont="1" applyFill="1" applyBorder="1" applyAlignment="1" applyProtection="1">
      <alignment horizontal="left" vertical="top"/>
      <protection hidden="1"/>
    </xf>
    <xf numFmtId="4" fontId="28" fillId="40" borderId="74" xfId="0" applyNumberFormat="1" applyFont="1" applyFill="1" applyBorder="1" applyAlignment="1" applyProtection="1">
      <alignment horizontal="right"/>
      <protection hidden="1"/>
    </xf>
    <xf numFmtId="4" fontId="28" fillId="40" borderId="75" xfId="0" applyNumberFormat="1" applyFont="1" applyFill="1" applyBorder="1" applyAlignment="1" applyProtection="1">
      <alignment horizontal="right"/>
      <protection hidden="1"/>
    </xf>
    <xf numFmtId="49" fontId="4" fillId="0" borderId="69" xfId="0" applyNumberFormat="1" applyFont="1" applyFill="1" applyBorder="1" applyAlignment="1" applyProtection="1">
      <alignment horizontal="left"/>
      <protection locked="0"/>
    </xf>
    <xf numFmtId="49" fontId="4" fillId="0" borderId="70"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hidden="1"/>
    </xf>
    <xf numFmtId="49" fontId="55" fillId="0" borderId="69" xfId="0" applyNumberFormat="1" applyFont="1" applyFill="1" applyBorder="1" applyAlignment="1" applyProtection="1">
      <alignment horizontal="left"/>
      <protection locked="0"/>
    </xf>
    <xf numFmtId="49" fontId="55" fillId="0" borderId="73" xfId="0" applyNumberFormat="1" applyFont="1" applyFill="1" applyBorder="1" applyAlignment="1" applyProtection="1">
      <alignment horizontal="left"/>
      <protection locked="0"/>
    </xf>
    <xf numFmtId="49" fontId="55" fillId="0" borderId="70" xfId="0" applyNumberFormat="1" applyFont="1" applyFill="1" applyBorder="1" applyAlignment="1" applyProtection="1">
      <alignment horizontal="left"/>
      <protection locked="0"/>
    </xf>
    <xf numFmtId="0" fontId="3" fillId="40" borderId="0" xfId="0" applyFont="1" applyFill="1" applyAlignment="1" applyProtection="1">
      <alignment horizontal="left" wrapText="1"/>
      <protection hidden="1"/>
    </xf>
    <xf numFmtId="0" fontId="0" fillId="40" borderId="0" xfId="0" applyFont="1" applyFill="1" applyAlignment="1" applyProtection="1">
      <alignment wrapText="1"/>
      <protection hidden="1"/>
    </xf>
    <xf numFmtId="49" fontId="4" fillId="0" borderId="69"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vertical="top"/>
      <protection locked="0"/>
    </xf>
    <xf numFmtId="49" fontId="4" fillId="0" borderId="70"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protection locked="0"/>
    </xf>
    <xf numFmtId="0" fontId="0" fillId="40" borderId="0" xfId="0" applyFont="1" applyFill="1" applyAlignment="1" applyProtection="1">
      <alignment horizontal="center"/>
      <protection hidden="1"/>
    </xf>
    <xf numFmtId="0" fontId="0" fillId="40" borderId="0" xfId="0" applyFont="1" applyFill="1" applyBorder="1" applyAlignment="1" applyProtection="1">
      <alignment horizontal="center"/>
      <protection hidden="1"/>
    </xf>
    <xf numFmtId="49" fontId="4" fillId="0" borderId="69" xfId="0" applyNumberFormat="1" applyFont="1" applyFill="1" applyBorder="1" applyAlignment="1" applyProtection="1">
      <alignment horizontal="center"/>
      <protection locked="0"/>
    </xf>
    <xf numFmtId="49" fontId="4" fillId="0" borderId="73" xfId="0" applyNumberFormat="1" applyFont="1" applyFill="1" applyBorder="1" applyAlignment="1" applyProtection="1">
      <alignment horizontal="center"/>
      <protection locked="0"/>
    </xf>
    <xf numFmtId="49" fontId="4" fillId="0" borderId="70" xfId="0" applyNumberFormat="1" applyFont="1" applyFill="1" applyBorder="1" applyAlignment="1" applyProtection="1">
      <alignment horizontal="center"/>
      <protection locked="0"/>
    </xf>
    <xf numFmtId="0" fontId="33" fillId="0" borderId="0" xfId="0" applyFont="1" applyAlignment="1" applyProtection="1">
      <alignment horizontal="left" wrapText="1"/>
      <protection hidden="1"/>
    </xf>
    <xf numFmtId="0" fontId="3" fillId="40" borderId="0" xfId="0" applyFont="1" applyFill="1" applyBorder="1" applyAlignment="1" applyProtection="1">
      <alignment horizontal="center"/>
      <protection hidden="1"/>
    </xf>
    <xf numFmtId="0" fontId="11" fillId="41" borderId="0" xfId="0" applyFont="1" applyFill="1" applyAlignment="1" applyProtection="1">
      <alignment horizontal="center" vertical="center" wrapText="1"/>
      <protection hidden="1"/>
    </xf>
    <xf numFmtId="0" fontId="0" fillId="41" borderId="0" xfId="0" applyFont="1" applyFill="1" applyAlignment="1" applyProtection="1">
      <alignment horizontal="center" vertical="center" wrapText="1"/>
      <protection hidden="1"/>
    </xf>
    <xf numFmtId="0" fontId="0" fillId="46" borderId="0" xfId="0" applyFont="1" applyFill="1" applyAlignment="1" applyProtection="1">
      <alignment horizontal="center" vertical="center" wrapText="1"/>
      <protection hidden="1"/>
    </xf>
    <xf numFmtId="0" fontId="0" fillId="46" borderId="0" xfId="0" applyFont="1" applyFill="1" applyAlignment="1" applyProtection="1">
      <alignment vertical="center" wrapText="1"/>
      <protection hidden="1"/>
    </xf>
    <xf numFmtId="14" fontId="4" fillId="0" borderId="69" xfId="0" applyNumberFormat="1" applyFont="1" applyFill="1" applyBorder="1" applyAlignment="1" applyProtection="1">
      <alignment horizontal="left"/>
      <protection locked="0"/>
    </xf>
    <xf numFmtId="14" fontId="2" fillId="0" borderId="70" xfId="0" applyNumberFormat="1" applyFont="1" applyFill="1" applyBorder="1" applyAlignment="1" applyProtection="1">
      <alignment horizontal="left"/>
      <protection locked="0"/>
    </xf>
    <xf numFmtId="49" fontId="0" fillId="0" borderId="73" xfId="0" applyNumberFormat="1" applyFill="1" applyBorder="1" applyAlignment="1" applyProtection="1">
      <alignment horizontal="left"/>
      <protection locked="0"/>
    </xf>
    <xf numFmtId="49" fontId="0" fillId="0" borderId="70" xfId="0" applyNumberFormat="1" applyFill="1" applyBorder="1" applyAlignment="1" applyProtection="1">
      <alignment horizontal="left"/>
      <protection locked="0"/>
    </xf>
    <xf numFmtId="49" fontId="3" fillId="0" borderId="69"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0" fontId="50" fillId="40" borderId="60" xfId="0" applyFont="1" applyFill="1" applyBorder="1" applyAlignment="1" applyProtection="1">
      <alignment horizontal="right"/>
      <protection hidden="1"/>
    </xf>
    <xf numFmtId="0" fontId="50" fillId="40" borderId="76" xfId="0" applyFont="1" applyFill="1" applyBorder="1" applyAlignment="1" applyProtection="1">
      <alignment horizontal="right"/>
      <protection hidden="1"/>
    </xf>
    <xf numFmtId="0" fontId="50" fillId="40" borderId="31" xfId="0" applyFont="1" applyFill="1" applyBorder="1" applyAlignment="1" applyProtection="1">
      <alignment horizontal="right"/>
      <protection hidden="1"/>
    </xf>
    <xf numFmtId="200" fontId="4" fillId="33" borderId="77" xfId="0" applyNumberFormat="1" applyFont="1" applyFill="1" applyBorder="1" applyAlignment="1" applyProtection="1">
      <alignment horizontal="right"/>
      <protection hidden="1"/>
    </xf>
    <xf numFmtId="200" fontId="4" fillId="33" borderId="78" xfId="0" applyNumberFormat="1" applyFont="1" applyFill="1" applyBorder="1" applyAlignment="1" applyProtection="1">
      <alignment horizontal="right"/>
      <protection hidden="1"/>
    </xf>
    <xf numFmtId="200" fontId="4" fillId="33" borderId="79" xfId="0" applyNumberFormat="1" applyFont="1" applyFill="1" applyBorder="1" applyAlignment="1" applyProtection="1">
      <alignment horizontal="right"/>
      <protection hidden="1"/>
    </xf>
    <xf numFmtId="0" fontId="4" fillId="0" borderId="69" xfId="0" applyFont="1" applyFill="1" applyBorder="1" applyAlignment="1" applyProtection="1">
      <alignment/>
      <protection locked="0"/>
    </xf>
    <xf numFmtId="0" fontId="0" fillId="0" borderId="73" xfId="0" applyFill="1" applyBorder="1" applyAlignment="1" applyProtection="1">
      <alignment/>
      <protection locked="0"/>
    </xf>
    <xf numFmtId="0" fontId="0" fillId="0" borderId="70" xfId="0" applyFill="1" applyBorder="1" applyAlignment="1" applyProtection="1">
      <alignment/>
      <protection locked="0"/>
    </xf>
    <xf numFmtId="0" fontId="0" fillId="0" borderId="69" xfId="0" applyFont="1" applyFill="1" applyBorder="1" applyAlignment="1" applyProtection="1">
      <alignment/>
      <protection locked="0"/>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49" fontId="4" fillId="47" borderId="0" xfId="0" applyNumberFormat="1" applyFont="1" applyFill="1" applyAlignment="1" applyProtection="1">
      <alignment horizontal="center"/>
      <protection hidden="1"/>
    </xf>
    <xf numFmtId="49" fontId="0" fillId="47" borderId="0" xfId="0" applyNumberFormat="1" applyFill="1" applyAlignment="1" applyProtection="1">
      <alignment horizontal="center"/>
      <protection hidden="1"/>
    </xf>
    <xf numFmtId="49" fontId="2" fillId="0" borderId="69" xfId="0" applyNumberFormat="1" applyFont="1" applyFill="1" applyBorder="1" applyAlignment="1" applyProtection="1">
      <alignment horizontal="center"/>
      <protection locked="0"/>
    </xf>
    <xf numFmtId="49" fontId="2" fillId="0" borderId="70" xfId="0" applyNumberFormat="1" applyFont="1" applyFill="1" applyBorder="1" applyAlignment="1" applyProtection="1">
      <alignment horizontal="center"/>
      <protection locked="0"/>
    </xf>
    <xf numFmtId="4" fontId="4" fillId="0" borderId="69" xfId="0" applyNumberFormat="1" applyFont="1" applyFill="1" applyBorder="1" applyAlignment="1" applyProtection="1">
      <alignment horizontal="center"/>
      <protection locked="0"/>
    </xf>
    <xf numFmtId="4" fontId="4" fillId="0" borderId="70" xfId="0" applyNumberFormat="1" applyFont="1" applyFill="1" applyBorder="1" applyAlignment="1" applyProtection="1">
      <alignment horizontal="center"/>
      <protection locked="0"/>
    </xf>
    <xf numFmtId="14" fontId="4" fillId="0" borderId="69" xfId="0" applyNumberFormat="1" applyFont="1" applyFill="1" applyBorder="1" applyAlignment="1" applyProtection="1">
      <alignment horizontal="center"/>
      <protection locked="0"/>
    </xf>
    <xf numFmtId="14" fontId="4" fillId="0" borderId="70" xfId="0" applyNumberFormat="1" applyFont="1" applyFill="1" applyBorder="1" applyAlignment="1" applyProtection="1">
      <alignment horizontal="center"/>
      <protection locked="0"/>
    </xf>
    <xf numFmtId="0" fontId="54" fillId="0" borderId="69" xfId="0" applyFont="1" applyFill="1" applyBorder="1" applyAlignment="1" applyProtection="1">
      <alignment vertical="top" wrapText="1"/>
      <protection locked="0"/>
    </xf>
    <xf numFmtId="0" fontId="19" fillId="0" borderId="73" xfId="0" applyFont="1" applyFill="1" applyBorder="1" applyAlignment="1" applyProtection="1">
      <alignment vertical="top" wrapText="1"/>
      <protection locked="0"/>
    </xf>
    <xf numFmtId="0" fontId="19" fillId="0" borderId="70" xfId="0" applyFont="1" applyFill="1" applyBorder="1" applyAlignment="1" applyProtection="1">
      <alignment vertical="top" wrapText="1"/>
      <protection locked="0"/>
    </xf>
    <xf numFmtId="0" fontId="4" fillId="33" borderId="50" xfId="0" applyFont="1" applyFill="1" applyBorder="1" applyAlignment="1" applyProtection="1">
      <alignment horizontal="left"/>
      <protection hidden="1"/>
    </xf>
    <xf numFmtId="0" fontId="0" fillId="0" borderId="51" xfId="0" applyBorder="1" applyAlignment="1" applyProtection="1">
      <alignment/>
      <protection hidden="1"/>
    </xf>
    <xf numFmtId="0" fontId="0" fillId="0" borderId="80" xfId="0" applyBorder="1" applyAlignment="1" applyProtection="1">
      <alignment/>
      <protection hidden="1"/>
    </xf>
    <xf numFmtId="0" fontId="35" fillId="0" borderId="0" xfId="58" applyFont="1" applyBorder="1" applyAlignment="1" applyProtection="1">
      <alignment horizontal="right" vertical="center"/>
      <protection hidden="1"/>
    </xf>
    <xf numFmtId="0" fontId="35" fillId="0" borderId="81" xfId="58" applyFont="1" applyBorder="1" applyAlignment="1" applyProtection="1">
      <alignment horizontal="right" vertical="center"/>
      <protection hidden="1"/>
    </xf>
    <xf numFmtId="14" fontId="28" fillId="33" borderId="50" xfId="58" applyNumberFormat="1" applyFont="1" applyFill="1" applyBorder="1" applyAlignment="1" applyProtection="1">
      <alignment horizontal="center" vertical="center"/>
      <protection hidden="1"/>
    </xf>
    <xf numFmtId="14" fontId="28" fillId="33" borderId="80" xfId="58" applyNumberFormat="1" applyFont="1" applyFill="1" applyBorder="1" applyAlignment="1" applyProtection="1">
      <alignment horizontal="center" vertical="center"/>
      <protection hidden="1"/>
    </xf>
    <xf numFmtId="188" fontId="41" fillId="0" borderId="0" xfId="58" applyNumberFormat="1" applyFont="1" applyBorder="1" applyAlignment="1" applyProtection="1">
      <alignment horizontal="center" vertical="top"/>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 fillId="0" borderId="50" xfId="0" applyFont="1" applyBorder="1" applyAlignment="1" applyProtection="1">
      <alignment horizontal="center"/>
      <protection hidden="1"/>
    </xf>
    <xf numFmtId="0" fontId="4" fillId="0" borderId="80" xfId="0" applyFont="1" applyBorder="1" applyAlignment="1" applyProtection="1">
      <alignment horizontal="center"/>
      <protection hidden="1"/>
    </xf>
    <xf numFmtId="0" fontId="33" fillId="41" borderId="82" xfId="0" applyFont="1" applyFill="1" applyBorder="1" applyAlignment="1" applyProtection="1">
      <alignment horizontal="center" vertical="center"/>
      <protection hidden="1"/>
    </xf>
    <xf numFmtId="0" fontId="0" fillId="41" borderId="82" xfId="0" applyFont="1" applyFill="1" applyBorder="1" applyAlignment="1" applyProtection="1">
      <alignment horizontal="center" vertical="center"/>
      <protection hidden="1"/>
    </xf>
    <xf numFmtId="49" fontId="1" fillId="41" borderId="38" xfId="58" applyNumberFormat="1" applyFont="1" applyFill="1" applyBorder="1" applyAlignment="1" applyProtection="1">
      <alignment horizontal="center" vertical="center"/>
      <protection hidden="1"/>
    </xf>
    <xf numFmtId="2" fontId="36" fillId="0" borderId="36" xfId="58" applyNumberFormat="1" applyFont="1" applyFill="1" applyBorder="1" applyAlignment="1" applyProtection="1">
      <alignment horizontal="left" vertical="center"/>
      <protection locked="0"/>
    </xf>
    <xf numFmtId="0" fontId="4" fillId="40" borderId="83" xfId="0" applyFont="1" applyFill="1" applyBorder="1" applyAlignment="1" applyProtection="1">
      <alignment horizontal="left"/>
      <protection hidden="1"/>
    </xf>
    <xf numFmtId="0" fontId="4" fillId="40" borderId="84" xfId="0" applyFont="1" applyFill="1" applyBorder="1" applyAlignment="1" applyProtection="1">
      <alignment horizontal="left"/>
      <protection hidden="1"/>
    </xf>
    <xf numFmtId="0" fontId="4" fillId="40" borderId="85" xfId="0" applyFont="1" applyFill="1" applyBorder="1" applyAlignment="1" applyProtection="1">
      <alignment horizontal="left"/>
      <protection hidden="1"/>
    </xf>
    <xf numFmtId="0" fontId="4" fillId="40" borderId="86" xfId="0" applyFont="1" applyFill="1" applyBorder="1" applyAlignment="1" applyProtection="1">
      <alignment horizontal="left"/>
      <protection hidden="1"/>
    </xf>
    <xf numFmtId="0" fontId="4" fillId="41" borderId="38" xfId="0" applyFont="1" applyFill="1" applyBorder="1" applyAlignment="1" applyProtection="1">
      <alignment horizontal="left"/>
      <protection hidden="1"/>
    </xf>
    <xf numFmtId="0" fontId="0" fillId="0" borderId="36" xfId="0" applyFill="1" applyBorder="1" applyAlignment="1" applyProtection="1">
      <alignment horizontal="left"/>
      <protection locked="0"/>
    </xf>
    <xf numFmtId="0" fontId="4" fillId="41" borderId="87" xfId="0" applyFont="1" applyFill="1" applyBorder="1" applyAlignment="1" applyProtection="1">
      <alignment horizontal="left"/>
      <protection hidden="1"/>
    </xf>
    <xf numFmtId="0" fontId="4" fillId="41" borderId="88" xfId="0" applyFont="1" applyFill="1" applyBorder="1" applyAlignment="1" applyProtection="1">
      <alignment horizontal="left"/>
      <protection hidden="1"/>
    </xf>
    <xf numFmtId="0" fontId="4" fillId="41" borderId="42" xfId="0" applyFont="1" applyFill="1" applyBorder="1" applyAlignment="1" applyProtection="1">
      <alignment horizontal="left"/>
      <protection hidden="1"/>
    </xf>
    <xf numFmtId="0" fontId="4" fillId="41" borderId="22" xfId="0" applyFont="1" applyFill="1" applyBorder="1" applyAlignment="1" applyProtection="1">
      <alignment horizontal="left"/>
      <protection hidden="1"/>
    </xf>
    <xf numFmtId="0" fontId="4" fillId="41" borderId="89" xfId="0" applyFont="1" applyFill="1" applyBorder="1" applyAlignment="1" applyProtection="1">
      <alignment horizontal="left"/>
      <protection hidden="1"/>
    </xf>
    <xf numFmtId="0" fontId="4" fillId="41" borderId="90" xfId="0" applyFont="1" applyFill="1" applyBorder="1" applyAlignment="1" applyProtection="1">
      <alignment horizontal="left"/>
      <protection hidden="1"/>
    </xf>
    <xf numFmtId="0" fontId="4" fillId="41" borderId="91" xfId="0" applyFont="1" applyFill="1" applyBorder="1" applyAlignment="1" applyProtection="1">
      <alignment horizontal="left"/>
      <protection hidden="1"/>
    </xf>
    <xf numFmtId="0" fontId="4" fillId="41" borderId="92" xfId="0" applyFont="1" applyFill="1" applyBorder="1" applyAlignment="1" applyProtection="1">
      <alignment horizontal="left"/>
      <protection hidden="1"/>
    </xf>
    <xf numFmtId="0" fontId="4" fillId="41" borderId="93" xfId="0" applyFont="1" applyFill="1" applyBorder="1" applyAlignment="1" applyProtection="1">
      <alignment horizontal="left"/>
      <protection hidden="1"/>
    </xf>
    <xf numFmtId="49" fontId="3" fillId="0" borderId="69" xfId="0" applyNumberFormat="1" applyFont="1" applyFill="1" applyBorder="1" applyAlignment="1" applyProtection="1">
      <alignment/>
      <protection locked="0"/>
    </xf>
    <xf numFmtId="49" fontId="3" fillId="0" borderId="73"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10" fontId="1" fillId="40" borderId="0" xfId="53" applyNumberFormat="1" applyFont="1" applyFill="1" applyBorder="1" applyAlignment="1" applyProtection="1">
      <alignment horizontal="right"/>
      <protection hidden="1"/>
    </xf>
    <xf numFmtId="10" fontId="1" fillId="40" borderId="58" xfId="53" applyNumberFormat="1" applyFont="1" applyFill="1" applyBorder="1" applyAlignment="1" applyProtection="1">
      <alignment horizontal="right"/>
      <protection hidden="1"/>
    </xf>
    <xf numFmtId="10" fontId="1" fillId="40" borderId="59" xfId="53" applyNumberFormat="1" applyFont="1" applyFill="1" applyBorder="1" applyAlignment="1" applyProtection="1">
      <alignment horizontal="right"/>
      <protection hidden="1"/>
    </xf>
    <xf numFmtId="0" fontId="4" fillId="0" borderId="60" xfId="0" applyFont="1" applyBorder="1" applyAlignment="1" applyProtection="1">
      <alignment horizontal="left"/>
      <protection hidden="1"/>
    </xf>
    <xf numFmtId="0" fontId="4" fillId="0" borderId="76" xfId="0" applyFont="1" applyBorder="1" applyAlignment="1" applyProtection="1">
      <alignment horizontal="left"/>
      <protection hidden="1"/>
    </xf>
    <xf numFmtId="0" fontId="4" fillId="0" borderId="31" xfId="0" applyFont="1" applyBorder="1" applyAlignment="1" applyProtection="1">
      <alignment horizontal="left"/>
      <protection hidden="1"/>
    </xf>
    <xf numFmtId="0" fontId="51" fillId="33" borderId="60" xfId="0" applyFont="1" applyFill="1" applyBorder="1" applyAlignment="1" applyProtection="1">
      <alignment/>
      <protection hidden="1"/>
    </xf>
    <xf numFmtId="0" fontId="51" fillId="33" borderId="31" xfId="0" applyFont="1" applyFill="1" applyBorder="1" applyAlignment="1" applyProtection="1">
      <alignment/>
      <protection hidden="1"/>
    </xf>
    <xf numFmtId="0" fontId="4" fillId="41" borderId="87" xfId="0" applyFont="1" applyFill="1" applyBorder="1" applyAlignment="1" applyProtection="1">
      <alignment horizontal="center" wrapText="1"/>
      <protection hidden="1"/>
    </xf>
    <xf numFmtId="0" fontId="0" fillId="0" borderId="90" xfId="0" applyBorder="1" applyAlignment="1" applyProtection="1">
      <alignment horizontal="center" wrapText="1"/>
      <protection hidden="1"/>
    </xf>
    <xf numFmtId="0" fontId="0" fillId="0" borderId="88" xfId="0" applyBorder="1" applyAlignment="1" applyProtection="1">
      <alignment horizontal="center" wrapText="1"/>
      <protection hidden="1"/>
    </xf>
    <xf numFmtId="49" fontId="3" fillId="0" borderId="69" xfId="0" applyNumberFormat="1" applyFont="1" applyFill="1" applyBorder="1" applyAlignment="1" applyProtection="1">
      <alignment horizontal="left"/>
      <protection locked="0"/>
    </xf>
    <xf numFmtId="49" fontId="0" fillId="0" borderId="73"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4" fillId="41" borderId="90" xfId="0" applyFont="1" applyFill="1" applyBorder="1" applyAlignment="1" applyProtection="1">
      <alignment horizontal="center" wrapText="1"/>
      <protection hidden="1"/>
    </xf>
    <xf numFmtId="0" fontId="4" fillId="41" borderId="88" xfId="0" applyFont="1" applyFill="1" applyBorder="1" applyAlignment="1" applyProtection="1">
      <alignment horizontal="center" wrapText="1"/>
      <protection hidden="1"/>
    </xf>
    <xf numFmtId="0" fontId="4" fillId="41" borderId="87" xfId="0" applyFont="1" applyFill="1" applyBorder="1" applyAlignment="1" applyProtection="1">
      <alignment horizontal="center"/>
      <protection hidden="1"/>
    </xf>
    <xf numFmtId="0" fontId="0" fillId="41" borderId="88" xfId="0" applyFill="1" applyBorder="1" applyAlignment="1" applyProtection="1">
      <alignment horizontal="center"/>
      <protection hidden="1"/>
    </xf>
    <xf numFmtId="49" fontId="0" fillId="0" borderId="69" xfId="0" applyNumberFormat="1" applyFont="1" applyFill="1" applyBorder="1" applyAlignment="1" applyProtection="1">
      <alignment horizontal="center"/>
      <protection locked="0"/>
    </xf>
    <xf numFmtId="49" fontId="0" fillId="0" borderId="73" xfId="0" applyNumberFormat="1" applyFont="1" applyFill="1" applyBorder="1" applyAlignment="1" applyProtection="1">
      <alignment horizontal="center"/>
      <protection locked="0"/>
    </xf>
    <xf numFmtId="49" fontId="0" fillId="0" borderId="70" xfId="0" applyNumberFormat="1" applyFont="1" applyFill="1" applyBorder="1" applyAlignment="1" applyProtection="1">
      <alignment horizontal="center"/>
      <protection locked="0"/>
    </xf>
    <xf numFmtId="0" fontId="4" fillId="41" borderId="88" xfId="0" applyFont="1" applyFill="1" applyBorder="1" applyAlignment="1" applyProtection="1">
      <alignment horizontal="center"/>
      <protection hidden="1"/>
    </xf>
    <xf numFmtId="49" fontId="0" fillId="0" borderId="69"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3" fillId="41" borderId="90" xfId="0" applyFont="1" applyFill="1" applyBorder="1" applyAlignment="1" applyProtection="1">
      <alignment horizontal="left"/>
      <protection hidden="1"/>
    </xf>
    <xf numFmtId="0" fontId="3" fillId="41" borderId="88" xfId="0" applyFont="1" applyFill="1" applyBorder="1" applyAlignment="1" applyProtection="1">
      <alignment horizontal="left"/>
      <protection hidden="1"/>
    </xf>
    <xf numFmtId="0" fontId="4" fillId="41" borderId="42" xfId="0" applyFont="1" applyFill="1" applyBorder="1" applyAlignment="1" applyProtection="1">
      <alignment horizontal="center"/>
      <protection hidden="1"/>
    </xf>
    <xf numFmtId="0" fontId="0" fillId="41" borderId="22" xfId="0" applyFill="1" applyBorder="1" applyAlignment="1" applyProtection="1">
      <alignment horizontal="center"/>
      <protection hidden="1"/>
    </xf>
    <xf numFmtId="0" fontId="0" fillId="41" borderId="89" xfId="0" applyFill="1" applyBorder="1" applyAlignment="1" applyProtection="1">
      <alignment horizontal="center"/>
      <protection hidden="1"/>
    </xf>
    <xf numFmtId="1" fontId="3" fillId="0" borderId="69" xfId="0" applyNumberFormat="1" applyFont="1" applyFill="1" applyBorder="1" applyAlignment="1" applyProtection="1">
      <alignment horizontal="center"/>
      <protection locked="0"/>
    </xf>
    <xf numFmtId="0" fontId="3" fillId="0" borderId="73" xfId="0" applyFont="1" applyFill="1" applyBorder="1" applyAlignment="1" applyProtection="1">
      <alignment horizontal="center"/>
      <protection locked="0"/>
    </xf>
    <xf numFmtId="0" fontId="3" fillId="0" borderId="70" xfId="0" applyFont="1" applyFill="1" applyBorder="1" applyAlignment="1" applyProtection="1">
      <alignment horizontal="center"/>
      <protection locked="0"/>
    </xf>
    <xf numFmtId="200" fontId="3" fillId="0" borderId="69" xfId="0" applyNumberFormat="1" applyFont="1" applyFill="1" applyBorder="1" applyAlignment="1" applyProtection="1">
      <alignment horizontal="right"/>
      <protection locked="0"/>
    </xf>
    <xf numFmtId="0" fontId="4" fillId="33" borderId="77" xfId="0" applyFont="1" applyFill="1" applyBorder="1" applyAlignment="1" applyProtection="1">
      <alignment horizontal="right"/>
      <protection hidden="1"/>
    </xf>
    <xf numFmtId="0" fontId="4" fillId="33" borderId="78" xfId="0" applyFont="1" applyFill="1" applyBorder="1" applyAlignment="1" applyProtection="1">
      <alignment horizontal="right"/>
      <protection hidden="1"/>
    </xf>
    <xf numFmtId="49" fontId="3" fillId="0" borderId="36" xfId="0" applyNumberFormat="1" applyFont="1" applyFill="1" applyBorder="1" applyAlignment="1" applyProtection="1">
      <alignment/>
      <protection locked="0"/>
    </xf>
    <xf numFmtId="0" fontId="4" fillId="41" borderId="94" xfId="0" applyFont="1" applyFill="1" applyBorder="1" applyAlignment="1" applyProtection="1">
      <alignment horizontal="left"/>
      <protection hidden="1"/>
    </xf>
    <xf numFmtId="0" fontId="0" fillId="41" borderId="73" xfId="0" applyFill="1" applyBorder="1" applyAlignment="1" applyProtection="1">
      <alignment horizontal="left"/>
      <protection hidden="1"/>
    </xf>
    <xf numFmtId="0" fontId="0" fillId="41" borderId="95" xfId="0" applyFill="1" applyBorder="1" applyAlignment="1" applyProtection="1">
      <alignment horizontal="left"/>
      <protection hidden="1"/>
    </xf>
    <xf numFmtId="49" fontId="4" fillId="41" borderId="87" xfId="0" applyNumberFormat="1" applyFont="1" applyFill="1" applyBorder="1" applyAlignment="1" applyProtection="1">
      <alignment/>
      <protection hidden="1"/>
    </xf>
    <xf numFmtId="49" fontId="0" fillId="41" borderId="88" xfId="0" applyNumberFormat="1" applyFont="1" applyFill="1" applyBorder="1" applyAlignment="1" applyProtection="1">
      <alignment/>
      <protection hidden="1"/>
    </xf>
    <xf numFmtId="0" fontId="0" fillId="41" borderId="90" xfId="0" applyFill="1" applyBorder="1" applyAlignment="1" applyProtection="1">
      <alignment horizontal="left"/>
      <protection hidden="1"/>
    </xf>
    <xf numFmtId="0" fontId="0" fillId="41" borderId="88" xfId="0" applyFill="1" applyBorder="1" applyAlignment="1" applyProtection="1">
      <alignment horizontal="left"/>
      <protection hidden="1"/>
    </xf>
    <xf numFmtId="0" fontId="55" fillId="0" borderId="96"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97" xfId="0" applyFont="1" applyFill="1" applyBorder="1" applyAlignment="1" applyProtection="1">
      <alignment horizontal="left" vertical="top" wrapText="1"/>
      <protection locked="0"/>
    </xf>
    <xf numFmtId="0" fontId="27" fillId="0" borderId="98" xfId="0" applyFont="1" applyFill="1" applyBorder="1" applyAlignment="1" applyProtection="1">
      <alignment horizontal="left" vertical="top" wrapText="1"/>
      <protection locked="0"/>
    </xf>
    <xf numFmtId="0" fontId="27" fillId="0" borderId="34" xfId="0" applyFont="1" applyFill="1" applyBorder="1" applyAlignment="1" applyProtection="1">
      <alignment horizontal="left" vertical="top" wrapText="1"/>
      <protection locked="0"/>
    </xf>
    <xf numFmtId="0" fontId="27" fillId="0" borderId="99" xfId="0" applyFont="1" applyFill="1" applyBorder="1" applyAlignment="1" applyProtection="1">
      <alignment horizontal="left" vertical="top" wrapText="1"/>
      <protection locked="0"/>
    </xf>
    <xf numFmtId="0" fontId="0" fillId="0" borderId="73" xfId="0" applyBorder="1" applyAlignment="1" applyProtection="1">
      <alignment horizontal="left"/>
      <protection hidden="1"/>
    </xf>
    <xf numFmtId="0" fontId="0" fillId="0" borderId="95" xfId="0" applyBorder="1" applyAlignment="1" applyProtection="1">
      <alignment horizontal="left"/>
      <protection hidden="1"/>
    </xf>
    <xf numFmtId="49" fontId="3" fillId="0" borderId="36" xfId="0" applyNumberFormat="1" applyFont="1" applyFill="1" applyBorder="1" applyAlignment="1" applyProtection="1">
      <alignment horizontal="left"/>
      <protection hidden="1" locked="0"/>
    </xf>
    <xf numFmtId="49" fontId="3" fillId="0" borderId="69" xfId="0" applyNumberFormat="1" applyFont="1" applyFill="1" applyBorder="1" applyAlignment="1" applyProtection="1">
      <alignment/>
      <protection hidden="1" locked="0"/>
    </xf>
    <xf numFmtId="49" fontId="3" fillId="0" borderId="70" xfId="0" applyNumberFormat="1" applyFont="1" applyFill="1" applyBorder="1" applyAlignment="1" applyProtection="1">
      <alignment/>
      <protection hidden="1" locked="0"/>
    </xf>
    <xf numFmtId="0" fontId="2" fillId="0" borderId="100" xfId="0" applyFont="1" applyBorder="1" applyAlignment="1" applyProtection="1">
      <alignment horizontal="right"/>
      <protection/>
    </xf>
    <xf numFmtId="0" fontId="2" fillId="0" borderId="101" xfId="0" applyFont="1" applyBorder="1" applyAlignment="1" applyProtection="1">
      <alignment horizontal="right"/>
      <protection/>
    </xf>
    <xf numFmtId="200"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0" fontId="39" fillId="0" borderId="0" xfId="0" applyFont="1" applyFill="1" applyBorder="1" applyAlignment="1" applyProtection="1">
      <alignment horizontal="center"/>
      <protection hidden="1"/>
    </xf>
    <xf numFmtId="0" fontId="3" fillId="40" borderId="13" xfId="0" applyFont="1" applyFill="1" applyBorder="1" applyAlignment="1" applyProtection="1">
      <alignment horizontal="left"/>
      <protection/>
    </xf>
    <xf numFmtId="0" fontId="2" fillId="40" borderId="0" xfId="0" applyNumberFormat="1" applyFont="1" applyFill="1" applyBorder="1" applyAlignment="1" applyProtection="1">
      <alignment horizontal="left"/>
      <protection/>
    </xf>
    <xf numFmtId="0" fontId="3" fillId="40" borderId="0" xfId="0" applyFont="1" applyFill="1" applyAlignment="1" applyProtection="1">
      <alignment wrapText="1"/>
      <protection/>
    </xf>
    <xf numFmtId="0" fontId="3" fillId="40" borderId="0" xfId="0" applyFont="1" applyFill="1" applyAlignment="1" applyProtection="1">
      <alignment/>
      <protection/>
    </xf>
    <xf numFmtId="0" fontId="0" fillId="40" borderId="0" xfId="0" applyFont="1" applyFill="1" applyAlignment="1" applyProtection="1">
      <alignment/>
      <protection/>
    </xf>
    <xf numFmtId="0" fontId="0" fillId="40" borderId="0" xfId="0" applyFill="1" applyAlignment="1" applyProtection="1">
      <alignment/>
      <protection/>
    </xf>
    <xf numFmtId="0" fontId="3" fillId="40" borderId="0" xfId="0" applyFont="1" applyFill="1" applyAlignment="1" applyProtection="1">
      <alignmen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Prozent 2" xfId="54"/>
    <cellStyle name="Prozent(1)" xfId="55"/>
    <cellStyle name="Schlecht" xfId="56"/>
    <cellStyle name="Standard 2" xfId="57"/>
    <cellStyle name="Standard_Kalender" xfId="58"/>
    <cellStyle name="Standard_vorkalkulation telesoft2000web"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4">
    <dxf>
      <font>
        <color indexed="9"/>
      </font>
    </dxf>
    <dxf>
      <font>
        <b/>
        <i val="0"/>
        <color indexed="10"/>
      </font>
    </dxf>
    <dxf>
      <font>
        <color indexed="9"/>
      </font>
      <border>
        <left/>
        <right/>
        <top/>
        <bottom/>
      </border>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6.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12.emf" /><Relationship Id="rId7"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9525</xdr:rowOff>
    </xdr:from>
    <xdr:to>
      <xdr:col>7</xdr:col>
      <xdr:colOff>390525</xdr:colOff>
      <xdr:row>2</xdr:row>
      <xdr:rowOff>466725</xdr:rowOff>
    </xdr:to>
    <xdr:pic>
      <xdr:nvPicPr>
        <xdr:cNvPr id="1" name="Grafik 2"/>
        <xdr:cNvPicPr preferRelativeResize="1">
          <a:picLocks noChangeAspect="1"/>
        </xdr:cNvPicPr>
      </xdr:nvPicPr>
      <xdr:blipFill>
        <a:blip r:embed="rId1"/>
        <a:srcRect r="29246" b="7267"/>
        <a:stretch>
          <a:fillRect/>
        </a:stretch>
      </xdr:blipFill>
      <xdr:spPr>
        <a:xfrm>
          <a:off x="4171950" y="323850"/>
          <a:ext cx="1076325" cy="0"/>
        </a:xfrm>
        <a:prstGeom prst="rect">
          <a:avLst/>
        </a:prstGeom>
        <a:noFill/>
        <a:ln w="9525" cmpd="sng">
          <a:noFill/>
        </a:ln>
      </xdr:spPr>
    </xdr:pic>
    <xdr:clientData/>
  </xdr:twoCellAnchor>
  <xdr:twoCellAnchor editAs="absolute">
    <xdr:from>
      <xdr:col>9</xdr:col>
      <xdr:colOff>247650</xdr:colOff>
      <xdr:row>0</xdr:row>
      <xdr:rowOff>47625</xdr:rowOff>
    </xdr:from>
    <xdr:to>
      <xdr:col>11</xdr:col>
      <xdr:colOff>0</xdr:colOff>
      <xdr:row>0</xdr:row>
      <xdr:rowOff>295275</xdr:rowOff>
    </xdr:to>
    <xdr:pic>
      <xdr:nvPicPr>
        <xdr:cNvPr id="2" name="CommandButton1"/>
        <xdr:cNvPicPr preferRelativeResize="1">
          <a:picLocks noChangeAspect="1"/>
        </xdr:cNvPicPr>
      </xdr:nvPicPr>
      <xdr:blipFill>
        <a:blip r:embed="rId2"/>
        <a:stretch>
          <a:fillRect/>
        </a:stretch>
      </xdr:blipFill>
      <xdr:spPr>
        <a:xfrm>
          <a:off x="6705600" y="47625"/>
          <a:ext cx="1352550" cy="247650"/>
        </a:xfrm>
        <a:prstGeom prst="rect">
          <a:avLst/>
        </a:prstGeom>
        <a:noFill/>
        <a:ln w="9525" cmpd="sng">
          <a:noFill/>
        </a:ln>
      </xdr:spPr>
    </xdr:pic>
    <xdr:clientData fPrintsWithSheet="0"/>
  </xdr:twoCellAnchor>
  <xdr:twoCellAnchor editAs="absolute">
    <xdr:from>
      <xdr:col>11</xdr:col>
      <xdr:colOff>304800</xdr:colOff>
      <xdr:row>0</xdr:row>
      <xdr:rowOff>47625</xdr:rowOff>
    </xdr:from>
    <xdr:to>
      <xdr:col>12</xdr:col>
      <xdr:colOff>9525</xdr:colOff>
      <xdr:row>0</xdr:row>
      <xdr:rowOff>295275</xdr:rowOff>
    </xdr:to>
    <xdr:pic>
      <xdr:nvPicPr>
        <xdr:cNvPr id="3" name="CommandButton2"/>
        <xdr:cNvPicPr preferRelativeResize="1">
          <a:picLocks noChangeAspect="0"/>
        </xdr:cNvPicPr>
      </xdr:nvPicPr>
      <xdr:blipFill>
        <a:blip r:embed="rId3"/>
        <a:stretch>
          <a:fillRect/>
        </a:stretch>
      </xdr:blipFill>
      <xdr:spPr>
        <a:xfrm>
          <a:off x="8362950" y="47625"/>
          <a:ext cx="628650"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57150</xdr:rowOff>
    </xdr:from>
    <xdr:to>
      <xdr:col>2</xdr:col>
      <xdr:colOff>514350</xdr:colOff>
      <xdr:row>0</xdr:row>
      <xdr:rowOff>304800</xdr:rowOff>
    </xdr:to>
    <xdr:pic>
      <xdr:nvPicPr>
        <xdr:cNvPr id="1" name="cmd_MABeschreibung"/>
        <xdr:cNvPicPr preferRelativeResize="1">
          <a:picLocks noChangeAspect="0"/>
        </xdr:cNvPicPr>
      </xdr:nvPicPr>
      <xdr:blipFill>
        <a:blip r:embed="rId1"/>
        <a:stretch>
          <a:fillRect/>
        </a:stretch>
      </xdr:blipFill>
      <xdr:spPr>
        <a:xfrm>
          <a:off x="85725" y="57150"/>
          <a:ext cx="885825" cy="247650"/>
        </a:xfrm>
        <a:prstGeom prst="rect">
          <a:avLst/>
        </a:prstGeom>
        <a:noFill/>
        <a:ln w="9525" cmpd="sng">
          <a:noFill/>
        </a:ln>
      </xdr:spPr>
    </xdr:pic>
    <xdr:clientData fPrintsWithSheet="0"/>
  </xdr:twoCellAnchor>
  <xdr:twoCellAnchor editAs="absolute">
    <xdr:from>
      <xdr:col>4</xdr:col>
      <xdr:colOff>419100</xdr:colOff>
      <xdr:row>0</xdr:row>
      <xdr:rowOff>57150</xdr:rowOff>
    </xdr:from>
    <xdr:to>
      <xdr:col>6</xdr:col>
      <xdr:colOff>390525</xdr:colOff>
      <xdr:row>0</xdr:row>
      <xdr:rowOff>304800</xdr:rowOff>
    </xdr:to>
    <xdr:pic>
      <xdr:nvPicPr>
        <xdr:cNvPr id="2" name="cmd_Kalkulation"/>
        <xdr:cNvPicPr preferRelativeResize="1">
          <a:picLocks noChangeAspect="0"/>
        </xdr:cNvPicPr>
      </xdr:nvPicPr>
      <xdr:blipFill>
        <a:blip r:embed="rId2"/>
        <a:stretch>
          <a:fillRect/>
        </a:stretch>
      </xdr:blipFill>
      <xdr:spPr>
        <a:xfrm>
          <a:off x="1838325" y="57150"/>
          <a:ext cx="885825" cy="247650"/>
        </a:xfrm>
        <a:prstGeom prst="rect">
          <a:avLst/>
        </a:prstGeom>
        <a:solidFill>
          <a:srgbClr val="FFFFFF"/>
        </a:solidFill>
        <a:ln w="1" cmpd="sng">
          <a:noFill/>
        </a:ln>
      </xdr:spPr>
    </xdr:pic>
    <xdr:clientData fPrintsWithSheet="0"/>
  </xdr:twoCellAnchor>
  <xdr:twoCellAnchor editAs="absolute">
    <xdr:from>
      <xdr:col>8</xdr:col>
      <xdr:colOff>1200150</xdr:colOff>
      <xdr:row>0</xdr:row>
      <xdr:rowOff>57150</xdr:rowOff>
    </xdr:from>
    <xdr:to>
      <xdr:col>11</xdr:col>
      <xdr:colOff>295275</xdr:colOff>
      <xdr:row>0</xdr:row>
      <xdr:rowOff>304800</xdr:rowOff>
    </xdr:to>
    <xdr:pic>
      <xdr:nvPicPr>
        <xdr:cNvPr id="3" name="cmd_Blattkopieren"/>
        <xdr:cNvPicPr preferRelativeResize="1">
          <a:picLocks noChangeAspect="0"/>
        </xdr:cNvPicPr>
      </xdr:nvPicPr>
      <xdr:blipFill>
        <a:blip r:embed="rId3"/>
        <a:stretch>
          <a:fillRect/>
        </a:stretch>
      </xdr:blipFill>
      <xdr:spPr>
        <a:xfrm>
          <a:off x="4486275" y="57150"/>
          <a:ext cx="1343025" cy="247650"/>
        </a:xfrm>
        <a:prstGeom prst="rect">
          <a:avLst/>
        </a:prstGeom>
        <a:noFill/>
        <a:ln w="9525" cmpd="sng">
          <a:noFill/>
        </a:ln>
      </xdr:spPr>
    </xdr:pic>
    <xdr:clientData fPrintsWithSheet="0"/>
  </xdr:twoCellAnchor>
  <xdr:twoCellAnchor editAs="absolute">
    <xdr:from>
      <xdr:col>2</xdr:col>
      <xdr:colOff>504825</xdr:colOff>
      <xdr:row>0</xdr:row>
      <xdr:rowOff>57150</xdr:rowOff>
    </xdr:from>
    <xdr:to>
      <xdr:col>4</xdr:col>
      <xdr:colOff>428625</xdr:colOff>
      <xdr:row>0</xdr:row>
      <xdr:rowOff>304800</xdr:rowOff>
    </xdr:to>
    <xdr:pic>
      <xdr:nvPicPr>
        <xdr:cNvPr id="4" name="cmd_Zeitplan"/>
        <xdr:cNvPicPr preferRelativeResize="1">
          <a:picLocks noChangeAspect="0"/>
        </xdr:cNvPicPr>
      </xdr:nvPicPr>
      <xdr:blipFill>
        <a:blip r:embed="rId4"/>
        <a:stretch>
          <a:fillRect/>
        </a:stretch>
      </xdr:blipFill>
      <xdr:spPr>
        <a:xfrm>
          <a:off x="962025" y="57150"/>
          <a:ext cx="885825" cy="247650"/>
        </a:xfrm>
        <a:prstGeom prst="rect">
          <a:avLst/>
        </a:prstGeom>
        <a:noFill/>
        <a:ln w="9525" cmpd="sng">
          <a:noFill/>
        </a:ln>
      </xdr:spPr>
    </xdr:pic>
    <xdr:clientData fPrintsWithSheet="0"/>
  </xdr:twoCellAnchor>
  <xdr:twoCellAnchor editAs="absolute">
    <xdr:from>
      <xdr:col>11</xdr:col>
      <xdr:colOff>285750</xdr:colOff>
      <xdr:row>0</xdr:row>
      <xdr:rowOff>57150</xdr:rowOff>
    </xdr:from>
    <xdr:to>
      <xdr:col>14</xdr:col>
      <xdr:colOff>323850</xdr:colOff>
      <xdr:row>0</xdr:row>
      <xdr:rowOff>304800</xdr:rowOff>
    </xdr:to>
    <xdr:pic>
      <xdr:nvPicPr>
        <xdr:cNvPr id="5" name="cmd_NeuesBlatt"/>
        <xdr:cNvPicPr preferRelativeResize="1">
          <a:picLocks noChangeAspect="0"/>
        </xdr:cNvPicPr>
      </xdr:nvPicPr>
      <xdr:blipFill>
        <a:blip r:embed="rId5"/>
        <a:stretch>
          <a:fillRect/>
        </a:stretch>
      </xdr:blipFill>
      <xdr:spPr>
        <a:xfrm>
          <a:off x="5819775" y="57150"/>
          <a:ext cx="1371600" cy="247650"/>
        </a:xfrm>
        <a:prstGeom prst="rect">
          <a:avLst/>
        </a:prstGeom>
        <a:noFill/>
        <a:ln w="9525" cmpd="sng">
          <a:noFill/>
        </a:ln>
      </xdr:spPr>
    </xdr:pic>
    <xdr:clientData fPrintsWithSheet="0"/>
  </xdr:twoCellAnchor>
  <xdr:twoCellAnchor editAs="absolute">
    <xdr:from>
      <xdr:col>14</xdr:col>
      <xdr:colOff>523875</xdr:colOff>
      <xdr:row>0</xdr:row>
      <xdr:rowOff>57150</xdr:rowOff>
    </xdr:from>
    <xdr:to>
      <xdr:col>16</xdr:col>
      <xdr:colOff>0</xdr:colOff>
      <xdr:row>0</xdr:row>
      <xdr:rowOff>304800</xdr:rowOff>
    </xdr:to>
    <xdr:pic>
      <xdr:nvPicPr>
        <xdr:cNvPr id="6" name="CommandButton1"/>
        <xdr:cNvPicPr preferRelativeResize="1">
          <a:picLocks noChangeAspect="0"/>
        </xdr:cNvPicPr>
      </xdr:nvPicPr>
      <xdr:blipFill>
        <a:blip r:embed="rId6"/>
        <a:stretch>
          <a:fillRect/>
        </a:stretch>
      </xdr:blipFill>
      <xdr:spPr>
        <a:xfrm>
          <a:off x="7391400" y="57150"/>
          <a:ext cx="628650" cy="247650"/>
        </a:xfrm>
        <a:prstGeom prst="rect">
          <a:avLst/>
        </a:prstGeom>
        <a:noFill/>
        <a:ln w="9525" cmpd="sng">
          <a:noFill/>
        </a:ln>
      </xdr:spPr>
    </xdr:pic>
    <xdr:clientData fPrintsWithSheet="0"/>
  </xdr:twoCellAnchor>
  <xdr:twoCellAnchor editAs="absolute">
    <xdr:from>
      <xdr:col>6</xdr:col>
      <xdr:colOff>381000</xdr:colOff>
      <xdr:row>0</xdr:row>
      <xdr:rowOff>57150</xdr:rowOff>
    </xdr:from>
    <xdr:to>
      <xdr:col>8</xdr:col>
      <xdr:colOff>695325</xdr:colOff>
      <xdr:row>0</xdr:row>
      <xdr:rowOff>304800</xdr:rowOff>
    </xdr:to>
    <xdr:pic>
      <xdr:nvPicPr>
        <xdr:cNvPr id="7" name="CommandButton22" hidden="1"/>
        <xdr:cNvPicPr preferRelativeResize="1">
          <a:picLocks noChangeAspect="0"/>
        </xdr:cNvPicPr>
      </xdr:nvPicPr>
      <xdr:blipFill>
        <a:blip r:embed="rId7"/>
        <a:stretch>
          <a:fillRect/>
        </a:stretch>
      </xdr:blipFill>
      <xdr:spPr>
        <a:xfrm>
          <a:off x="2714625" y="57150"/>
          <a:ext cx="1266825" cy="2476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428625</xdr:colOff>
      <xdr:row>0</xdr:row>
      <xdr:rowOff>57150</xdr:rowOff>
    </xdr:from>
    <xdr:to>
      <xdr:col>13</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8220075" y="57150"/>
          <a:ext cx="62865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228600</xdr:colOff>
      <xdr:row>0</xdr:row>
      <xdr:rowOff>57150</xdr:rowOff>
    </xdr:from>
    <xdr:to>
      <xdr:col>10</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7105650" y="57150"/>
          <a:ext cx="628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5105400</xdr:colOff>
      <xdr:row>0</xdr:row>
      <xdr:rowOff>57150</xdr:rowOff>
    </xdr:from>
    <xdr:to>
      <xdr:col>3</xdr:col>
      <xdr:colOff>19050</xdr:colOff>
      <xdr:row>0</xdr:row>
      <xdr:rowOff>304800</xdr:rowOff>
    </xdr:to>
    <xdr:pic>
      <xdr:nvPicPr>
        <xdr:cNvPr id="1" name="CommandButton1"/>
        <xdr:cNvPicPr preferRelativeResize="1">
          <a:picLocks noChangeAspect="1"/>
        </xdr:cNvPicPr>
      </xdr:nvPicPr>
      <xdr:blipFill>
        <a:blip r:embed="rId1"/>
        <a:stretch>
          <a:fillRect/>
        </a:stretch>
      </xdr:blipFill>
      <xdr:spPr>
        <a:xfrm>
          <a:off x="5172075" y="57150"/>
          <a:ext cx="628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T59"/>
  <sheetViews>
    <sheetView showGridLines="0" showRowColHeaders="0" tabSelected="1" workbookViewId="0" topLeftCell="A1">
      <pane ySplit="8" topLeftCell="A9" activePane="bottomLeft" state="frozen"/>
      <selection pane="topLeft" activeCell="A1" sqref="A1"/>
      <selection pane="bottomLeft" activeCell="Q16" sqref="Q16"/>
    </sheetView>
  </sheetViews>
  <sheetFormatPr defaultColWidth="11.421875" defaultRowHeight="12.75"/>
  <cols>
    <col min="1" max="1" width="1.1484375" style="271" customWidth="1"/>
    <col min="2" max="2" width="16.7109375" style="271" customWidth="1"/>
    <col min="3" max="3" width="6.140625" style="271" customWidth="1"/>
    <col min="4" max="4" width="12.57421875" style="271" customWidth="1"/>
    <col min="5" max="5" width="12.421875" style="271" customWidth="1"/>
    <col min="6" max="6" width="12.140625" style="271" customWidth="1"/>
    <col min="7" max="7" width="11.7109375" style="271" customWidth="1"/>
    <col min="8" max="8" width="12.28125" style="271" customWidth="1"/>
    <col min="9" max="9" width="11.7109375" style="271" customWidth="1"/>
    <col min="10" max="10" width="12.28125" style="271" customWidth="1"/>
    <col min="11" max="11" width="11.7109375" style="271" customWidth="1"/>
    <col min="12" max="12" width="13.8515625" style="271" customWidth="1"/>
    <col min="13" max="13" width="4.421875" style="271" customWidth="1"/>
    <col min="14" max="14" width="4.57421875" style="271" customWidth="1"/>
    <col min="15" max="15" width="11.421875" style="271" customWidth="1"/>
    <col min="16" max="16" width="0" style="271" hidden="1" customWidth="1"/>
    <col min="17" max="19" width="11.421875" style="271" customWidth="1"/>
    <col min="20" max="20" width="11.57421875" style="271" hidden="1" customWidth="1"/>
    <col min="21" max="16384" width="11.421875" style="271" customWidth="1"/>
  </cols>
  <sheetData>
    <row r="1" s="301" customFormat="1" ht="25.5" customHeight="1">
      <c r="M1" s="461"/>
    </row>
    <row r="2" spans="1:16" ht="6.75" customHeight="1" hidden="1">
      <c r="A2" s="291"/>
      <c r="B2" s="291"/>
      <c r="C2" s="291"/>
      <c r="D2" s="291"/>
      <c r="E2" s="291"/>
      <c r="F2" s="291"/>
      <c r="G2" s="291"/>
      <c r="H2" s="291"/>
      <c r="I2" s="291"/>
      <c r="J2" s="291"/>
      <c r="K2" s="291"/>
      <c r="L2" s="291"/>
      <c r="P2" s="471"/>
    </row>
    <row r="3" spans="1:16" ht="55.5" customHeight="1" hidden="1">
      <c r="A3" s="291"/>
      <c r="B3" s="1"/>
      <c r="C3" s="1"/>
      <c r="D3" s="1"/>
      <c r="E3" s="1"/>
      <c r="F3" s="1"/>
      <c r="G3" s="496"/>
      <c r="H3" s="621" t="s">
        <v>47</v>
      </c>
      <c r="I3" s="621"/>
      <c r="J3" s="501"/>
      <c r="K3" s="291"/>
      <c r="L3" s="508"/>
      <c r="P3" s="471"/>
    </row>
    <row r="4" spans="1:16" ht="12.75" hidden="1">
      <c r="A4" s="291"/>
      <c r="B4" s="360"/>
      <c r="C4" s="616"/>
      <c r="D4" s="616"/>
      <c r="E4" s="359"/>
      <c r="F4" s="359"/>
      <c r="G4" s="359"/>
      <c r="H4" s="359"/>
      <c r="I4" s="291"/>
      <c r="J4" s="291"/>
      <c r="K4" s="291"/>
      <c r="L4" s="291"/>
      <c r="P4" s="471"/>
    </row>
    <row r="5" spans="1:16" ht="12.75" hidden="1">
      <c r="A5" s="291"/>
      <c r="B5" s="360" t="s">
        <v>41</v>
      </c>
      <c r="C5" s="617"/>
      <c r="D5" s="617"/>
      <c r="E5" s="359"/>
      <c r="F5" s="359"/>
      <c r="G5" s="359"/>
      <c r="H5" s="360" t="s">
        <v>45</v>
      </c>
      <c r="I5" s="291"/>
      <c r="J5" s="291"/>
      <c r="K5" s="291"/>
      <c r="L5" s="291"/>
      <c r="P5" s="471"/>
    </row>
    <row r="6" spans="1:16" ht="12.75" hidden="1">
      <c r="A6" s="291"/>
      <c r="B6" s="360" t="s">
        <v>42</v>
      </c>
      <c r="C6" s="617"/>
      <c r="D6" s="617"/>
      <c r="E6" s="359"/>
      <c r="F6" s="359"/>
      <c r="G6" s="359"/>
      <c r="H6" s="360" t="s">
        <v>46</v>
      </c>
      <c r="I6" s="291"/>
      <c r="J6" s="291"/>
      <c r="K6" s="291"/>
      <c r="L6" s="291"/>
      <c r="P6" s="471"/>
    </row>
    <row r="7" spans="1:16" ht="12.75" hidden="1">
      <c r="A7" s="291"/>
      <c r="B7" s="360" t="s">
        <v>43</v>
      </c>
      <c r="C7" s="617"/>
      <c r="D7" s="617"/>
      <c r="E7" s="359"/>
      <c r="F7" s="359"/>
      <c r="G7" s="359"/>
      <c r="H7" s="360" t="s">
        <v>78</v>
      </c>
      <c r="I7" s="291"/>
      <c r="J7" s="291"/>
      <c r="K7" s="291"/>
      <c r="L7" s="291"/>
      <c r="P7" s="471"/>
    </row>
    <row r="8" spans="1:16" ht="12.75" hidden="1">
      <c r="A8" s="291"/>
      <c r="B8" s="360" t="s">
        <v>44</v>
      </c>
      <c r="C8" s="617"/>
      <c r="D8" s="617"/>
      <c r="E8" s="359"/>
      <c r="F8" s="359"/>
      <c r="G8" s="359"/>
      <c r="H8" s="360" t="s">
        <v>85</v>
      </c>
      <c r="I8" s="291"/>
      <c r="J8" s="291"/>
      <c r="K8" s="291"/>
      <c r="L8" s="291"/>
      <c r="P8" s="471"/>
    </row>
    <row r="9" spans="1:16" ht="7.5" customHeight="1">
      <c r="A9" s="291"/>
      <c r="B9" s="291"/>
      <c r="C9" s="291"/>
      <c r="D9" s="291"/>
      <c r="E9" s="291"/>
      <c r="F9" s="291"/>
      <c r="G9" s="291"/>
      <c r="H9" s="291"/>
      <c r="I9" s="291"/>
      <c r="J9" s="291"/>
      <c r="K9" s="291"/>
      <c r="L9" s="291"/>
      <c r="P9" s="471"/>
    </row>
    <row r="10" spans="1:16" ht="12.75">
      <c r="A10" s="291"/>
      <c r="B10" s="359"/>
      <c r="C10" s="617"/>
      <c r="D10" s="617"/>
      <c r="E10" s="359"/>
      <c r="F10" s="359"/>
      <c r="G10" s="359"/>
      <c r="H10" s="360"/>
      <c r="I10" s="342"/>
      <c r="J10" s="361"/>
      <c r="K10" s="361" t="s">
        <v>279</v>
      </c>
      <c r="L10" s="595" t="s">
        <v>34</v>
      </c>
      <c r="P10" s="471"/>
    </row>
    <row r="11" spans="1:16" ht="6.75" customHeight="1">
      <c r="A11" s="291"/>
      <c r="B11" s="359"/>
      <c r="C11" s="359"/>
      <c r="D11" s="359"/>
      <c r="E11" s="359"/>
      <c r="F11" s="359"/>
      <c r="G11" s="359"/>
      <c r="H11" s="359"/>
      <c r="I11" s="359"/>
      <c r="J11" s="359"/>
      <c r="K11" s="359"/>
      <c r="L11" s="359"/>
      <c r="P11" s="471"/>
    </row>
    <row r="12" spans="1:16" ht="37.5" customHeight="1">
      <c r="A12" s="291"/>
      <c r="B12" s="623" t="s">
        <v>351</v>
      </c>
      <c r="C12" s="624"/>
      <c r="D12" s="625"/>
      <c r="E12" s="625"/>
      <c r="F12" s="625"/>
      <c r="G12" s="625"/>
      <c r="H12" s="625"/>
      <c r="I12" s="626"/>
      <c r="J12" s="626"/>
      <c r="K12" s="626"/>
      <c r="L12" s="626"/>
      <c r="P12" s="471"/>
    </row>
    <row r="13" spans="1:16" ht="12.75">
      <c r="A13" s="291"/>
      <c r="B13" s="359"/>
      <c r="C13" s="359"/>
      <c r="D13" s="359"/>
      <c r="E13" s="359"/>
      <c r="F13" s="359"/>
      <c r="G13" s="359"/>
      <c r="H13" s="359"/>
      <c r="I13" s="359"/>
      <c r="J13" s="359"/>
      <c r="K13" s="359"/>
      <c r="L13" s="359"/>
      <c r="P13" s="471"/>
    </row>
    <row r="14" spans="1:16" ht="12.75">
      <c r="A14" s="291"/>
      <c r="B14" s="362" t="s">
        <v>86</v>
      </c>
      <c r="C14" s="362"/>
      <c r="D14" s="362"/>
      <c r="E14" s="362"/>
      <c r="F14" s="362"/>
      <c r="G14" s="618"/>
      <c r="H14" s="619"/>
      <c r="I14" s="620"/>
      <c r="J14" s="362" t="s">
        <v>9</v>
      </c>
      <c r="K14" s="627"/>
      <c r="L14" s="628"/>
      <c r="P14" s="471"/>
    </row>
    <row r="15" spans="1:16" ht="5.25" customHeight="1">
      <c r="A15" s="291"/>
      <c r="B15" s="362"/>
      <c r="C15" s="362"/>
      <c r="D15" s="362"/>
      <c r="E15" s="362"/>
      <c r="F15" s="362"/>
      <c r="G15" s="362"/>
      <c r="H15" s="362"/>
      <c r="I15" s="362"/>
      <c r="J15" s="362"/>
      <c r="K15" s="362"/>
      <c r="L15" s="362"/>
      <c r="P15" s="471"/>
    </row>
    <row r="16" spans="1:16" ht="12.75">
      <c r="A16" s="291"/>
      <c r="B16" s="363" t="s">
        <v>84</v>
      </c>
      <c r="C16" s="364"/>
      <c r="D16" s="604"/>
      <c r="E16" s="629"/>
      <c r="F16" s="629"/>
      <c r="G16" s="629"/>
      <c r="H16" s="629"/>
      <c r="I16" s="629"/>
      <c r="J16" s="629"/>
      <c r="K16" s="629"/>
      <c r="L16" s="630"/>
      <c r="P16" s="471"/>
    </row>
    <row r="17" spans="1:16" ht="6" customHeight="1">
      <c r="A17" s="291"/>
      <c r="B17" s="362"/>
      <c r="C17" s="362"/>
      <c r="D17" s="362"/>
      <c r="E17" s="362"/>
      <c r="F17" s="362"/>
      <c r="G17" s="362"/>
      <c r="H17" s="362"/>
      <c r="I17" s="362"/>
      <c r="J17" s="362"/>
      <c r="K17" s="362"/>
      <c r="L17" s="362"/>
      <c r="P17" s="471"/>
    </row>
    <row r="18" spans="1:16" ht="12.75">
      <c r="A18" s="291"/>
      <c r="B18" s="362"/>
      <c r="C18" s="365" t="s">
        <v>137</v>
      </c>
      <c r="D18" s="631"/>
      <c r="E18" s="632"/>
      <c r="F18" s="362"/>
      <c r="G18" s="506"/>
      <c r="H18" s="362"/>
      <c r="I18" s="362"/>
      <c r="J18" s="362"/>
      <c r="K18" s="362"/>
      <c r="L18" s="362"/>
      <c r="P18" s="471"/>
    </row>
    <row r="19" spans="1:16" ht="12.75">
      <c r="A19" s="291"/>
      <c r="B19" s="362"/>
      <c r="C19" s="362"/>
      <c r="D19" s="362"/>
      <c r="E19" s="362"/>
      <c r="F19" s="362"/>
      <c r="G19" s="512"/>
      <c r="H19" s="362"/>
      <c r="I19" s="362"/>
      <c r="J19" s="362"/>
      <c r="K19" s="362"/>
      <c r="L19" s="362"/>
      <c r="P19" s="471"/>
    </row>
    <row r="20" spans="1:16" ht="12.75">
      <c r="A20" s="291"/>
      <c r="B20" s="362"/>
      <c r="C20" s="360" t="s">
        <v>35</v>
      </c>
      <c r="D20" s="601"/>
      <c r="E20" s="601"/>
      <c r="F20" s="601"/>
      <c r="G20" s="601"/>
      <c r="H20" s="601"/>
      <c r="I20" s="601"/>
      <c r="J20" s="362"/>
      <c r="K20" s="362"/>
      <c r="L20" s="362"/>
      <c r="P20" s="471"/>
    </row>
    <row r="21" spans="1:16" ht="6" customHeight="1">
      <c r="A21" s="291"/>
      <c r="B21" s="362"/>
      <c r="C21" s="365"/>
      <c r="D21" s="362"/>
      <c r="E21" s="362"/>
      <c r="F21" s="362"/>
      <c r="G21" s="362"/>
      <c r="H21" s="362"/>
      <c r="I21" s="362"/>
      <c r="J21" s="362"/>
      <c r="K21" s="362"/>
      <c r="L21" s="362"/>
      <c r="P21" s="471"/>
    </row>
    <row r="22" spans="1:16" ht="12.75">
      <c r="A22" s="291"/>
      <c r="B22" s="362"/>
      <c r="C22" s="365" t="s">
        <v>8</v>
      </c>
      <c r="D22" s="612"/>
      <c r="E22" s="613"/>
      <c r="F22" s="613"/>
      <c r="G22" s="613"/>
      <c r="H22" s="614"/>
      <c r="I22" s="366" t="s">
        <v>11</v>
      </c>
      <c r="J22" s="604"/>
      <c r="K22" s="615"/>
      <c r="L22" s="605"/>
      <c r="P22" s="471"/>
    </row>
    <row r="23" spans="1:16" ht="6" customHeight="1">
      <c r="A23" s="291"/>
      <c r="B23" s="362"/>
      <c r="C23" s="365"/>
      <c r="D23" s="362"/>
      <c r="E23" s="362"/>
      <c r="F23" s="362"/>
      <c r="G23" s="362"/>
      <c r="H23" s="362"/>
      <c r="I23" s="365"/>
      <c r="J23" s="362"/>
      <c r="K23" s="362"/>
      <c r="L23" s="362"/>
      <c r="P23" s="471"/>
    </row>
    <row r="24" spans="1:16" ht="12.75">
      <c r="A24" s="291"/>
      <c r="B24" s="362"/>
      <c r="C24" s="365" t="s">
        <v>7</v>
      </c>
      <c r="D24" s="612"/>
      <c r="E24" s="613"/>
      <c r="F24" s="613"/>
      <c r="G24" s="613"/>
      <c r="H24" s="614"/>
      <c r="I24" s="366" t="s">
        <v>12</v>
      </c>
      <c r="J24" s="604"/>
      <c r="K24" s="615"/>
      <c r="L24" s="605"/>
      <c r="P24" s="471"/>
    </row>
    <row r="25" spans="1:16" ht="6" customHeight="1">
      <c r="A25" s="291"/>
      <c r="B25" s="362"/>
      <c r="C25" s="365"/>
      <c r="D25" s="362"/>
      <c r="E25" s="362"/>
      <c r="F25" s="362"/>
      <c r="G25" s="362"/>
      <c r="H25" s="362"/>
      <c r="I25" s="365"/>
      <c r="J25" s="362"/>
      <c r="K25" s="362"/>
      <c r="L25" s="362"/>
      <c r="P25" s="471"/>
    </row>
    <row r="26" spans="1:16" ht="12.75">
      <c r="A26" s="291"/>
      <c r="B26" s="362"/>
      <c r="C26" s="365" t="s">
        <v>10</v>
      </c>
      <c r="D26" s="612"/>
      <c r="E26" s="613"/>
      <c r="F26" s="613"/>
      <c r="G26" s="613"/>
      <c r="H26" s="614"/>
      <c r="I26" s="366" t="s">
        <v>13</v>
      </c>
      <c r="J26" s="596"/>
      <c r="K26" s="597"/>
      <c r="L26" s="598"/>
      <c r="P26" s="471"/>
    </row>
    <row r="27" spans="1:16" ht="12.75">
      <c r="A27" s="291"/>
      <c r="B27" s="362"/>
      <c r="C27" s="365"/>
      <c r="D27" s="362"/>
      <c r="E27" s="362"/>
      <c r="F27" s="362"/>
      <c r="G27" s="362"/>
      <c r="H27" s="362"/>
      <c r="I27" s="362"/>
      <c r="J27" s="362"/>
      <c r="K27" s="362"/>
      <c r="L27" s="362"/>
      <c r="P27" s="471"/>
    </row>
    <row r="28" spans="1:16" ht="12.75">
      <c r="A28" s="291"/>
      <c r="B28" s="362"/>
      <c r="C28" s="360" t="s">
        <v>14</v>
      </c>
      <c r="D28" s="362"/>
      <c r="E28" s="362"/>
      <c r="F28" s="514"/>
      <c r="G28" s="365"/>
      <c r="H28" s="376"/>
      <c r="I28" s="362"/>
      <c r="J28" s="362"/>
      <c r="K28" s="362"/>
      <c r="L28" s="362"/>
      <c r="P28" s="471"/>
    </row>
    <row r="29" spans="1:16" ht="12" customHeight="1" hidden="1">
      <c r="A29" s="291"/>
      <c r="B29" s="362"/>
      <c r="C29" s="365"/>
      <c r="D29" s="362"/>
      <c r="E29" s="362"/>
      <c r="F29" s="362"/>
      <c r="G29" s="365"/>
      <c r="H29" s="362"/>
      <c r="I29" s="362"/>
      <c r="J29" s="362"/>
      <c r="K29" s="362"/>
      <c r="L29" s="362"/>
      <c r="P29" s="471"/>
    </row>
    <row r="30" spans="1:16" ht="12" customHeight="1" hidden="1">
      <c r="A30" s="291"/>
      <c r="B30" s="365"/>
      <c r="C30" s="365"/>
      <c r="D30" s="365"/>
      <c r="E30" s="365"/>
      <c r="F30" s="365"/>
      <c r="G30" s="578"/>
      <c r="H30" s="578"/>
      <c r="I30" s="365"/>
      <c r="J30" s="362"/>
      <c r="K30" s="362"/>
      <c r="L30" s="362"/>
      <c r="P30" s="471"/>
    </row>
    <row r="31" spans="1:16" ht="6" customHeight="1" thickBot="1">
      <c r="A31" s="291"/>
      <c r="B31" s="362"/>
      <c r="C31" s="365"/>
      <c r="D31" s="362"/>
      <c r="E31" s="362"/>
      <c r="F31" s="362"/>
      <c r="G31" s="365"/>
      <c r="H31" s="362"/>
      <c r="I31" s="362"/>
      <c r="J31" s="362"/>
      <c r="K31" s="362"/>
      <c r="L31" s="362"/>
      <c r="P31" s="471"/>
    </row>
    <row r="32" spans="1:16" ht="13.5" thickBot="1">
      <c r="A32" s="291"/>
      <c r="B32" s="362"/>
      <c r="C32" s="365" t="s">
        <v>278</v>
      </c>
      <c r="D32" s="604"/>
      <c r="E32" s="605"/>
      <c r="F32" s="365"/>
      <c r="G32" s="606"/>
      <c r="H32" s="606"/>
      <c r="I32" s="574"/>
      <c r="J32" s="360" t="s">
        <v>289</v>
      </c>
      <c r="K32" s="602">
        <f>IF(L10="Abrechnung",Abrechnung!L11,K51)</f>
        <v>0</v>
      </c>
      <c r="L32" s="603"/>
      <c r="P32" s="471"/>
    </row>
    <row r="33" spans="1:16" ht="12.75">
      <c r="A33" s="291"/>
      <c r="B33" s="362"/>
      <c r="C33" s="362"/>
      <c r="D33" s="362"/>
      <c r="E33" s="362"/>
      <c r="F33" s="362"/>
      <c r="G33" s="362"/>
      <c r="H33" s="362"/>
      <c r="I33" s="362"/>
      <c r="J33" s="359"/>
      <c r="K33" s="359"/>
      <c r="L33" s="359"/>
      <c r="P33" s="471"/>
    </row>
    <row r="34" spans="1:16" ht="12.75">
      <c r="A34" s="291"/>
      <c r="B34" s="362" t="s">
        <v>48</v>
      </c>
      <c r="C34" s="362"/>
      <c r="D34" s="362"/>
      <c r="E34" s="579" t="s">
        <v>28</v>
      </c>
      <c r="F34" s="362"/>
      <c r="G34" s="362"/>
      <c r="H34" s="362"/>
      <c r="I34" s="362"/>
      <c r="J34" s="359"/>
      <c r="K34" s="359"/>
      <c r="L34" s="367"/>
      <c r="P34" s="471"/>
    </row>
    <row r="35" spans="1:16" ht="12.75" customHeight="1">
      <c r="A35" s="291"/>
      <c r="B35" s="362"/>
      <c r="C35" s="362"/>
      <c r="D35" s="362"/>
      <c r="E35" s="368"/>
      <c r="F35" s="362"/>
      <c r="G35" s="362"/>
      <c r="H35" s="362"/>
      <c r="I35" s="362"/>
      <c r="J35" s="359"/>
      <c r="K35" s="359"/>
      <c r="L35" s="367"/>
      <c r="P35" s="471"/>
    </row>
    <row r="36" spans="1:16" ht="28.5" customHeight="1">
      <c r="A36" s="291"/>
      <c r="B36" s="610" t="s">
        <v>280</v>
      </c>
      <c r="C36" s="610"/>
      <c r="D36" s="610"/>
      <c r="E36" s="610"/>
      <c r="F36" s="610"/>
      <c r="G36" s="610"/>
      <c r="H36" s="610"/>
      <c r="I36" s="610"/>
      <c r="J36" s="611"/>
      <c r="K36" s="611"/>
      <c r="L36" s="611"/>
      <c r="P36" s="471"/>
    </row>
    <row r="37" spans="1:16" ht="12.75">
      <c r="A37" s="291"/>
      <c r="B37" s="362"/>
      <c r="C37" s="362"/>
      <c r="D37" s="362"/>
      <c r="E37" s="362"/>
      <c r="F37" s="362"/>
      <c r="G37" s="362"/>
      <c r="H37" s="362"/>
      <c r="I37" s="362"/>
      <c r="J37" s="359"/>
      <c r="K37" s="359"/>
      <c r="L37" s="359"/>
      <c r="P37" s="471"/>
    </row>
    <row r="38" spans="1:16" ht="12.75">
      <c r="A38" s="291"/>
      <c r="B38" s="369" t="s">
        <v>36</v>
      </c>
      <c r="C38" s="370"/>
      <c r="D38" s="365"/>
      <c r="E38" s="622"/>
      <c r="F38" s="622"/>
      <c r="G38" s="362"/>
      <c r="H38" s="362"/>
      <c r="I38" s="362"/>
      <c r="J38" s="359"/>
      <c r="K38" s="359"/>
      <c r="L38" s="359"/>
      <c r="P38" s="471"/>
    </row>
    <row r="39" spans="1:16" ht="6" customHeight="1">
      <c r="A39" s="291"/>
      <c r="B39" s="359"/>
      <c r="C39" s="362"/>
      <c r="D39" s="365"/>
      <c r="E39" s="362"/>
      <c r="F39" s="362"/>
      <c r="G39" s="362"/>
      <c r="H39" s="362"/>
      <c r="I39" s="362"/>
      <c r="J39" s="359"/>
      <c r="K39" s="359"/>
      <c r="L39" s="359"/>
      <c r="P39" s="471"/>
    </row>
    <row r="40" spans="1:16" ht="12.75">
      <c r="A40" s="291"/>
      <c r="B40" s="359"/>
      <c r="C40" s="365" t="s">
        <v>98</v>
      </c>
      <c r="D40" s="580"/>
      <c r="E40" s="371"/>
      <c r="F40" s="368"/>
      <c r="G40" s="365" t="s">
        <v>37</v>
      </c>
      <c r="H40" s="580"/>
      <c r="I40" s="371"/>
      <c r="J40" s="372">
        <f>IF(D40="","",IF(H40&lt;=D40,"&lt;-- Projektende darf nicht vor dem Projektbeginn sein",""))</f>
      </c>
      <c r="K40" s="359"/>
      <c r="L40" s="359"/>
      <c r="P40" s="471"/>
    </row>
    <row r="41" spans="1:16" ht="12.75">
      <c r="A41" s="291"/>
      <c r="B41" s="291"/>
      <c r="C41" s="291"/>
      <c r="D41" s="291"/>
      <c r="E41" s="291"/>
      <c r="F41" s="291"/>
      <c r="G41" s="291"/>
      <c r="H41" s="291"/>
      <c r="I41" s="291"/>
      <c r="J41" s="291"/>
      <c r="K41" s="291"/>
      <c r="L41" s="291"/>
      <c r="P41" s="471"/>
    </row>
    <row r="42" spans="1:16" ht="12.75" hidden="1">
      <c r="A42" s="291"/>
      <c r="B42" s="291"/>
      <c r="C42" s="291"/>
      <c r="D42" s="291"/>
      <c r="E42" s="291"/>
      <c r="F42" s="291"/>
      <c r="G42" s="291"/>
      <c r="H42" s="291"/>
      <c r="I42" s="291"/>
      <c r="J42" s="291"/>
      <c r="K42" s="291"/>
      <c r="L42" s="291"/>
      <c r="P42" s="471"/>
    </row>
    <row r="43" spans="1:16" ht="12.75">
      <c r="A43" s="291"/>
      <c r="B43" s="291"/>
      <c r="C43" s="291"/>
      <c r="D43" s="291"/>
      <c r="E43" s="291"/>
      <c r="F43" s="291"/>
      <c r="G43" s="291"/>
      <c r="H43" s="472"/>
      <c r="I43" s="291"/>
      <c r="J43" s="291"/>
      <c r="K43" s="291"/>
      <c r="L43" s="291"/>
      <c r="P43" s="471"/>
    </row>
    <row r="44" spans="1:16" ht="12.75">
      <c r="A44" s="291"/>
      <c r="B44" s="348" t="s">
        <v>291</v>
      </c>
      <c r="C44" s="552"/>
      <c r="D44" s="552"/>
      <c r="E44" s="552"/>
      <c r="F44" s="552"/>
      <c r="G44" s="552"/>
      <c r="H44" s="552"/>
      <c r="I44" s="552"/>
      <c r="J44" s="552"/>
      <c r="K44" s="552"/>
      <c r="L44" s="373"/>
      <c r="P44" s="471"/>
    </row>
    <row r="45" spans="1:16" ht="12.75">
      <c r="A45" s="291"/>
      <c r="B45" s="346"/>
      <c r="C45" s="347"/>
      <c r="D45" s="347"/>
      <c r="E45" s="347"/>
      <c r="F45" s="347"/>
      <c r="G45" s="347"/>
      <c r="H45" s="347"/>
      <c r="I45" s="347"/>
      <c r="J45" s="347"/>
      <c r="K45" s="347"/>
      <c r="L45" s="550"/>
      <c r="P45" s="471"/>
    </row>
    <row r="46" spans="1:17" ht="45">
      <c r="A46" s="291"/>
      <c r="B46" s="346"/>
      <c r="C46" s="374"/>
      <c r="D46" s="338" t="s">
        <v>282</v>
      </c>
      <c r="E46" s="338" t="s">
        <v>283</v>
      </c>
      <c r="F46" s="338" t="s">
        <v>284</v>
      </c>
      <c r="G46" s="338" t="s">
        <v>268</v>
      </c>
      <c r="H46" s="338" t="s">
        <v>285</v>
      </c>
      <c r="I46" s="338" t="s">
        <v>273</v>
      </c>
      <c r="J46" s="338" t="s">
        <v>286</v>
      </c>
      <c r="K46" s="528" t="s">
        <v>287</v>
      </c>
      <c r="L46" s="339" t="s">
        <v>141</v>
      </c>
      <c r="O46" s="315"/>
      <c r="P46" s="471"/>
      <c r="Q46" s="507"/>
    </row>
    <row r="47" spans="1:16" ht="12.75">
      <c r="A47" s="291"/>
      <c r="B47" s="356"/>
      <c r="C47" s="375" t="s">
        <v>281</v>
      </c>
      <c r="D47" s="460">
        <f aca="true" t="shared" si="0" ref="D47:L47">SUMIF($B57:$B1000,"Kosten: ",D57:D1000)</f>
        <v>0</v>
      </c>
      <c r="E47" s="460">
        <f t="shared" si="0"/>
        <v>0</v>
      </c>
      <c r="F47" s="460">
        <f t="shared" si="0"/>
        <v>0</v>
      </c>
      <c r="G47" s="460">
        <f t="shared" si="0"/>
        <v>0</v>
      </c>
      <c r="H47" s="460">
        <f t="shared" si="0"/>
        <v>0</v>
      </c>
      <c r="I47" s="460">
        <f t="shared" si="0"/>
        <v>0</v>
      </c>
      <c r="J47" s="460">
        <f t="shared" si="0"/>
        <v>0</v>
      </c>
      <c r="K47" s="527">
        <f t="shared" si="0"/>
        <v>0</v>
      </c>
      <c r="L47" s="521">
        <f t="shared" si="0"/>
        <v>0</v>
      </c>
      <c r="P47" s="471"/>
    </row>
    <row r="48" spans="1:16" ht="12.75">
      <c r="A48" s="291"/>
      <c r="B48" s="356"/>
      <c r="C48" s="376"/>
      <c r="D48" s="376"/>
      <c r="E48" s="376"/>
      <c r="F48" s="376"/>
      <c r="G48" s="376"/>
      <c r="H48" s="376"/>
      <c r="I48" s="376"/>
      <c r="J48" s="376"/>
      <c r="K48" s="376"/>
      <c r="L48" s="502"/>
      <c r="P48" s="471"/>
    </row>
    <row r="49" spans="1:16" ht="13.5" customHeight="1">
      <c r="A49" s="291"/>
      <c r="B49" s="356"/>
      <c r="C49" s="376"/>
      <c r="D49" s="376"/>
      <c r="E49" s="291"/>
      <c r="F49" s="376"/>
      <c r="G49" s="381" t="s">
        <v>155</v>
      </c>
      <c r="H49" s="607" t="s">
        <v>160</v>
      </c>
      <c r="I49" s="608"/>
      <c r="J49" s="608"/>
      <c r="K49" s="609"/>
      <c r="L49" s="581"/>
      <c r="M49" s="167" t="s">
        <v>81</v>
      </c>
      <c r="N49" s="168" t="s">
        <v>80</v>
      </c>
      <c r="O49" s="462"/>
      <c r="P49" s="471" t="s">
        <v>293</v>
      </c>
    </row>
    <row r="50" spans="1:16" ht="11.25" customHeight="1" thickBot="1">
      <c r="A50" s="291"/>
      <c r="B50" s="356"/>
      <c r="C50" s="376"/>
      <c r="D50" s="376"/>
      <c r="E50" s="291"/>
      <c r="F50" s="376"/>
      <c r="G50" s="381"/>
      <c r="H50" s="499"/>
      <c r="I50" s="499"/>
      <c r="J50" s="499"/>
      <c r="K50" s="499"/>
      <c r="L50" s="503"/>
      <c r="M50" s="340"/>
      <c r="N50" s="341"/>
      <c r="O50" s="462"/>
      <c r="P50" s="471"/>
    </row>
    <row r="51" spans="1:16" ht="14.25" customHeight="1" thickBot="1">
      <c r="A51" s="291"/>
      <c r="B51" s="356"/>
      <c r="C51" s="376"/>
      <c r="D51" s="376"/>
      <c r="E51" s="291"/>
      <c r="F51" s="376"/>
      <c r="G51" s="381"/>
      <c r="H51" s="499"/>
      <c r="I51" s="499"/>
      <c r="J51" s="382" t="s">
        <v>290</v>
      </c>
      <c r="K51" s="599">
        <f>L47+SUM(L48:L50)</f>
        <v>0</v>
      </c>
      <c r="L51" s="600"/>
      <c r="M51" s="340"/>
      <c r="N51" s="341"/>
      <c r="O51" s="462"/>
      <c r="P51" s="471"/>
    </row>
    <row r="52" spans="1:16" ht="12.75" customHeight="1">
      <c r="A52" s="291"/>
      <c r="B52" s="377"/>
      <c r="C52" s="378"/>
      <c r="D52" s="378"/>
      <c r="E52" s="378"/>
      <c r="F52" s="378"/>
      <c r="G52" s="378"/>
      <c r="H52" s="378"/>
      <c r="I52" s="378"/>
      <c r="J52" s="378"/>
      <c r="K52" s="378"/>
      <c r="L52" s="383"/>
      <c r="P52" s="471"/>
    </row>
    <row r="53" spans="1:16" ht="12.75">
      <c r="A53" s="291"/>
      <c r="B53" s="342"/>
      <c r="C53" s="342"/>
      <c r="D53" s="342"/>
      <c r="E53" s="342"/>
      <c r="F53" s="342"/>
      <c r="G53" s="342"/>
      <c r="H53" s="342"/>
      <c r="I53" s="342"/>
      <c r="J53" s="342"/>
      <c r="K53" s="342"/>
      <c r="L53" s="342"/>
      <c r="P53" s="471"/>
    </row>
    <row r="54" spans="1:16" ht="12.75">
      <c r="A54" s="291"/>
      <c r="B54" s="348" t="s">
        <v>38</v>
      </c>
      <c r="C54" s="552"/>
      <c r="D54" s="552"/>
      <c r="E54" s="552"/>
      <c r="F54" s="552"/>
      <c r="G54" s="552"/>
      <c r="H54" s="552"/>
      <c r="I54" s="552"/>
      <c r="J54" s="552"/>
      <c r="K54" s="552"/>
      <c r="L54" s="373"/>
      <c r="P54" s="471"/>
    </row>
    <row r="55" spans="1:16" ht="12.75">
      <c r="A55" s="291"/>
      <c r="B55" s="379"/>
      <c r="C55" s="347"/>
      <c r="D55" s="347"/>
      <c r="E55" s="347"/>
      <c r="F55" s="347"/>
      <c r="G55" s="347"/>
      <c r="H55" s="347"/>
      <c r="I55" s="347"/>
      <c r="J55" s="347"/>
      <c r="K55" s="347"/>
      <c r="L55" s="550"/>
      <c r="P55" s="471"/>
    </row>
    <row r="56" spans="1:16" ht="45">
      <c r="A56" s="291"/>
      <c r="B56" s="346"/>
      <c r="C56" s="380"/>
      <c r="D56" s="338" t="s">
        <v>282</v>
      </c>
      <c r="E56" s="338" t="s">
        <v>283</v>
      </c>
      <c r="F56" s="338" t="s">
        <v>284</v>
      </c>
      <c r="G56" s="338" t="s">
        <v>268</v>
      </c>
      <c r="H56" s="338" t="s">
        <v>285</v>
      </c>
      <c r="I56" s="338" t="s">
        <v>273</v>
      </c>
      <c r="J56" s="338" t="s">
        <v>286</v>
      </c>
      <c r="K56" s="528" t="s">
        <v>287</v>
      </c>
      <c r="L56" s="339" t="s">
        <v>288</v>
      </c>
      <c r="P56" s="471"/>
    </row>
    <row r="57" spans="1:20" ht="12.75">
      <c r="A57" s="291"/>
      <c r="B57" s="520" t="s">
        <v>324</v>
      </c>
      <c r="C57" s="522">
        <f ca="1">IF(ISERROR(INDIRECT("'"&amp;T57&amp;"'!BG11")),"",INDIRECT("'"&amp;T57&amp;"'!BG11"))</f>
      </c>
      <c r="D57" s="540">
        <f ca="1">IF(ISERROR(INDIRECT("'"&amp;T57&amp;"'!BF11")),"",INDIRECT("'"&amp;T57&amp;"'!BF11"))</f>
      </c>
      <c r="E57" s="541"/>
      <c r="F57" s="541"/>
      <c r="G57" s="541"/>
      <c r="H57" s="541"/>
      <c r="I57" s="541"/>
      <c r="J57" s="541"/>
      <c r="K57" s="541"/>
      <c r="L57" s="542"/>
      <c r="M57" s="462"/>
      <c r="P57" s="471" t="s">
        <v>294</v>
      </c>
      <c r="T57"/>
    </row>
    <row r="58" spans="1:20" ht="12.75">
      <c r="A58" s="291"/>
      <c r="B58" s="356" t="s">
        <v>281</v>
      </c>
      <c r="C58" s="539"/>
      <c r="D58" s="543">
        <f ca="1">IF(ISERROR(INDIRECT("'"&amp;T57&amp;"'!BD14")),"",INDIRECT("'"&amp;T57&amp;"'!BD14"))</f>
      </c>
      <c r="E58" s="544">
        <f ca="1">IF(ISERROR(INDIRECT("'"&amp;T57&amp;"'!BD15")),"",INDIRECT("'"&amp;T57&amp;"'!BD15"))</f>
      </c>
      <c r="F58" s="543">
        <f ca="1">IF(ISERROR(INDIRECT("'"&amp;$T57&amp;"'!BD16")),"",INDIRECT("'"&amp;$T57&amp;"'!BD16"))</f>
      </c>
      <c r="G58" s="543">
        <f ca="1">IF(ISERROR(INDIRECT("'"&amp;T57&amp;"'!BF13")),"",INDIRECT("'"&amp;T57&amp;"'!BF13"))</f>
      </c>
      <c r="H58" s="543">
        <f ca="1">IF(ISERROR(INDIRECT("'"&amp;T57&amp;"'!BF14")),"",INDIRECT("'"&amp;T57&amp;"'!BF14"))</f>
      </c>
      <c r="I58" s="543">
        <f ca="1">IF(ISERROR(INDIRECT("'"&amp;T57&amp;"'!BF15")),"",INDIRECT("'"&amp;T57&amp;"'!BF15"))</f>
      </c>
      <c r="J58" s="543">
        <f ca="1">IF(ISERROR(INDIRECT("'"&amp;T57&amp;"'!BF16")),"",INDIRECT("'"&amp;T57&amp;"'!BF16"))</f>
      </c>
      <c r="K58" s="545">
        <f ca="1">IF(ISERROR(INDIRECT("'"&amp;T57&amp;"'!BL15")),"",INDIRECT("'"&amp;T57&amp;"'!BL15"))</f>
      </c>
      <c r="L58" s="546">
        <f ca="1">IF(ISERROR(INDIRECT("'"&amp;T57&amp;"'!BL16")),"",INDIRECT("'"&amp;T57&amp;"'!BL16"))</f>
      </c>
      <c r="M58" s="462"/>
      <c r="P58" s="471"/>
      <c r="T58"/>
    </row>
    <row r="59" spans="2:12" ht="12.75">
      <c r="B59" s="575"/>
      <c r="C59" s="576"/>
      <c r="D59" s="576"/>
      <c r="E59" s="576"/>
      <c r="F59" s="576"/>
      <c r="G59" s="576"/>
      <c r="H59" s="576"/>
      <c r="I59" s="576"/>
      <c r="J59" s="576"/>
      <c r="K59" s="576"/>
      <c r="L59" s="577"/>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password="94A5" sheet="1" objects="1" scenarios="1"/>
  <mergeCells count="26">
    <mergeCell ref="H3:I3"/>
    <mergeCell ref="E38:F38"/>
    <mergeCell ref="C10:D10"/>
    <mergeCell ref="B12:L12"/>
    <mergeCell ref="K14:L14"/>
    <mergeCell ref="D16:L16"/>
    <mergeCell ref="C8:D8"/>
    <mergeCell ref="D22:H22"/>
    <mergeCell ref="J22:L22"/>
    <mergeCell ref="D18:E18"/>
    <mergeCell ref="C4:D4"/>
    <mergeCell ref="C5:D5"/>
    <mergeCell ref="C6:D6"/>
    <mergeCell ref="C7:D7"/>
    <mergeCell ref="G14:I14"/>
    <mergeCell ref="D24:H24"/>
    <mergeCell ref="J26:L26"/>
    <mergeCell ref="K51:L51"/>
    <mergeCell ref="D20:I20"/>
    <mergeCell ref="K32:L32"/>
    <mergeCell ref="D32:E32"/>
    <mergeCell ref="G32:H32"/>
    <mergeCell ref="H49:K49"/>
    <mergeCell ref="B36:L36"/>
    <mergeCell ref="D26:H26"/>
    <mergeCell ref="J24:L24"/>
  </mergeCells>
  <dataValidations count="11">
    <dataValidation type="textLength" operator="lessThan" allowBlank="1" showInputMessage="1" showErrorMessage="1" errorTitle="Der Text ist zu lang!" error="Hier sind nicht mehr als 50 Zeichen möglich." sqref="G14">
      <formula1>50</formula1>
    </dataValidation>
    <dataValidation operator="lessThanOrEqual" allowBlank="1" showInputMessage="1" showErrorMessage="1" errorTitle="Der Text ist zu lang!" error="Hier können maximal 11 Zeichen eingegeben werden!" sqref="D32:E32"/>
    <dataValidation type="textLength" operator="lessThan" allowBlank="1" showInputMessage="1" showErrorMessage="1" errorTitle="Der Text ist zu lang!" error="Hier können maximal 30 Zeichen eingegeben werden!" sqref="I32">
      <formula1>30</formula1>
    </dataValidation>
    <dataValidation type="textLength" operator="lessThan" allowBlank="1" showInputMessage="1" showErrorMessage="1" errorTitle="Der Text ist zu lang!" error="Hier können maximal 80 Zeichen eingegeben werden!" sqref="I26 D26 D22 I22 D20:I20">
      <formula1>80</formula1>
    </dataValidation>
    <dataValidation type="list" allowBlank="1" showInputMessage="1" showErrorMessage="1" sqref="E34:E35">
      <formula1>"nein,ja"</formula1>
    </dataValidation>
    <dataValidation type="list" allowBlank="1" showInputMessage="1" showErrorMessage="1" sqref="L10">
      <formula1>"Kalkulation,Abrechnung"</formula1>
    </dataValidation>
    <dataValidation operator="greaterThan" allowBlank="1" showInputMessage="1" showErrorMessage="1" errorTitle="Hier wird ein Datum verlangt!" error="Geben Sie hier bitte das Datum der Einladung zur Begehrenstellung an!" sqref="B16"/>
    <dataValidation type="date" operator="greaterThan" allowBlank="1" showInputMessage="1" showErrorMessage="1" errorTitle="Hier wird ein Datum verlangt!" error="Geben Sie hier bitte das Datum der Einladung zur Begehrenstellung an!" sqref="C16">
      <formula1>1</formula1>
    </dataValidation>
    <dataValidation type="textLength" operator="lessThan" allowBlank="1" showInputMessage="1" showErrorMessage="1" errorTitle="Der Text ist zu lang!" error="Hier sind nicht mehr als 100 Zeichen möglich." sqref="D16:L16">
      <formula1>100</formula1>
    </dataValidation>
    <dataValidation type="textLength" operator="lessThanOrEqual" allowBlank="1" showInputMessage="1" showErrorMessage="1" errorTitle="Der Text ist zu lang!" error="Hier können maximal 11 Zeichen eingegeben werden!" sqref="G32:H32">
      <formula1>11</formula1>
    </dataValidation>
    <dataValidation type="custom" allowBlank="1" showInputMessage="1" showErrorMessage="1" errorTitle="Nur negative Zahlen möglich!" error="Hier können Sie nur negative Werte und maximal zwei Kommastellen eingeben." sqref="L49">
      <formula1>AND($L49&lt;0,LEN($L49)-LEN(INT($L49))&lt;=3)</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r:id="rId6"/>
  <headerFooter>
    <oddFooter>&amp;L&amp;6FORMULAR BM KALKULATION/ABRECHNUNG EINHEITSPREISE 7.02&amp;C&amp;6DVR: 4013345&amp;R&amp;P von &amp;N</oddFooter>
  </headerFooter>
  <rowBreaks count="1" manualBreakCount="1">
    <brk id="40" max="255" man="1"/>
  </rowBreaks>
  <drawing r:id="rId5"/>
  <legacyDrawing r:id="rId4"/>
  <oleObjects>
    <oleObject progId="Word.Picture.8" shapeId="442323" r:id="rId2"/>
    <oleObject progId="Word.Picture.8" shapeId="420807" r:id="rId3"/>
  </oleObjects>
</worksheet>
</file>

<file path=xl/worksheets/sheet2.xml><?xml version="1.0" encoding="utf-8"?>
<worksheet xmlns="http://schemas.openxmlformats.org/spreadsheetml/2006/main" xmlns:r="http://schemas.openxmlformats.org/officeDocument/2006/relationships">
  <sheetPr codeName="Tabelle52"/>
  <dimension ref="A1:CN603"/>
  <sheetViews>
    <sheetView showGridLines="0" showRowColHeaders="0" zoomScalePageLayoutView="0" workbookViewId="0" topLeftCell="A1">
      <pane ySplit="1" topLeftCell="A2" activePane="bottomLeft" state="frozen"/>
      <selection pane="topLeft" activeCell="R30" sqref="R30"/>
      <selection pane="bottomLeft" activeCell="AJ201" sqref="AJ201:AN201"/>
    </sheetView>
  </sheetViews>
  <sheetFormatPr defaultColWidth="11.421875" defaultRowHeight="12.75"/>
  <cols>
    <col min="1" max="1" width="0.85546875" style="2" customWidth="1"/>
    <col min="2" max="2" width="6.00390625" style="2" customWidth="1"/>
    <col min="3" max="3" width="8.140625" style="2" customWidth="1"/>
    <col min="4" max="4" width="6.28125" style="25" customWidth="1"/>
    <col min="5" max="5" width="8.00390625" style="25" customWidth="1"/>
    <col min="6" max="6" width="5.7109375" style="25" customWidth="1"/>
    <col min="7" max="7" width="8.28125" style="26" customWidth="1"/>
    <col min="8" max="8" width="6.00390625" style="2" customWidth="1"/>
    <col min="9" max="9" width="19.57421875" style="2" customWidth="1"/>
    <col min="10" max="10" width="6.00390625" style="2" customWidth="1"/>
    <col min="11" max="11" width="8.140625" style="2" customWidth="1"/>
    <col min="12" max="12" width="6.28125" style="2" customWidth="1"/>
    <col min="13" max="13" width="8.140625" style="2" customWidth="1"/>
    <col min="14" max="14" width="5.57421875" style="2" customWidth="1"/>
    <col min="15" max="15" width="8.421875" style="2" customWidth="1"/>
    <col min="16" max="16" width="8.8515625" style="2" customWidth="1"/>
    <col min="17" max="25" width="11.421875" style="2" customWidth="1"/>
    <col min="26" max="26" width="0.13671875" style="2" customWidth="1"/>
    <col min="27" max="27" width="0.5625" style="2" hidden="1" customWidth="1"/>
    <col min="28" max="28" width="6.57421875" style="2" hidden="1" customWidth="1"/>
    <col min="29" max="29" width="14.28125" style="2" hidden="1" customWidth="1"/>
    <col min="30" max="30" width="14.8515625" style="2" hidden="1" customWidth="1"/>
    <col min="31" max="35" width="10.00390625" style="2" hidden="1" customWidth="1"/>
    <col min="36" max="36" width="11.421875" style="2" hidden="1" customWidth="1"/>
    <col min="37" max="37" width="8.421875" style="2" hidden="1" customWidth="1"/>
    <col min="38" max="38" width="8.8515625" style="2" hidden="1" customWidth="1"/>
    <col min="39" max="39" width="11.140625" style="2" hidden="1" customWidth="1"/>
    <col min="40" max="40" width="8.140625" style="2" hidden="1" customWidth="1"/>
    <col min="41" max="43" width="4.140625" style="2" hidden="1" customWidth="1"/>
    <col min="44" max="44" width="9.00390625" style="2" hidden="1" customWidth="1"/>
    <col min="45" max="45" width="8.28125" style="2" hidden="1" customWidth="1"/>
    <col min="46" max="46" width="13.140625" style="2" hidden="1" customWidth="1"/>
    <col min="47" max="47" width="3.7109375" style="2" hidden="1" customWidth="1"/>
    <col min="48" max="48" width="21.00390625" style="2" hidden="1" customWidth="1"/>
    <col min="49" max="49" width="15.7109375" style="2" hidden="1" customWidth="1"/>
    <col min="50" max="50" width="19.421875" style="2" hidden="1" customWidth="1"/>
    <col min="51" max="51" width="11.421875" style="2" hidden="1" customWidth="1"/>
    <col min="52" max="52" width="2.421875" style="2" hidden="1" customWidth="1"/>
    <col min="53" max="53" width="4.00390625" style="27" hidden="1" customWidth="1"/>
    <col min="54" max="54" width="23.421875" style="2" hidden="1" customWidth="1"/>
    <col min="55" max="55" width="33.140625" style="2" hidden="1" customWidth="1"/>
    <col min="56" max="56" width="15.140625" style="2" hidden="1" customWidth="1"/>
    <col min="57" max="57" width="15.8515625" style="2" hidden="1" customWidth="1"/>
    <col min="58" max="58" width="16.421875" style="2" hidden="1" customWidth="1"/>
    <col min="59" max="59" width="3.7109375" style="2" hidden="1" customWidth="1"/>
    <col min="60" max="60" width="4.00390625" style="2" hidden="1" customWidth="1"/>
    <col min="61" max="61" width="0.13671875" style="2" hidden="1" customWidth="1"/>
    <col min="62" max="62" width="4.28125" style="2" hidden="1" customWidth="1"/>
    <col min="63" max="63" width="11.8515625" style="2" hidden="1" customWidth="1"/>
    <col min="64" max="78" width="11.421875" style="2" hidden="1" customWidth="1"/>
    <col min="79" max="79" width="2.421875" style="2" hidden="1" customWidth="1"/>
    <col min="80" max="80" width="3.57421875" style="2" hidden="1" customWidth="1"/>
    <col min="81" max="81" width="11.28125" style="2" hidden="1" customWidth="1"/>
    <col min="82" max="82" width="14.140625" style="2" hidden="1" customWidth="1"/>
    <col min="83" max="83" width="14.8515625" style="2" hidden="1" customWidth="1"/>
    <col min="84" max="85" width="14.28125" style="2" hidden="1" customWidth="1"/>
    <col min="86" max="86" width="12.28125" style="2" hidden="1" customWidth="1"/>
    <col min="87" max="87" width="20.00390625" style="2" hidden="1" customWidth="1"/>
    <col min="88" max="88" width="4.57421875" style="2" hidden="1" customWidth="1"/>
    <col min="89" max="89" width="4.28125" style="2" hidden="1" customWidth="1"/>
    <col min="90" max="90" width="6.421875" style="2" hidden="1" customWidth="1"/>
    <col min="91" max="103" width="11.421875" style="2" hidden="1" customWidth="1"/>
    <col min="104" max="104" width="0.5625" style="2" hidden="1" customWidth="1"/>
    <col min="105" max="16384" width="11.421875" style="2" customWidth="1"/>
  </cols>
  <sheetData>
    <row r="1" spans="2:53" s="295" customFormat="1" ht="25.5" customHeight="1">
      <c r="B1" s="296"/>
      <c r="D1" s="297"/>
      <c r="E1" s="297"/>
      <c r="F1" s="297"/>
      <c r="G1" s="298"/>
      <c r="Q1" s="299"/>
      <c r="AN1" s="299"/>
      <c r="BA1" s="300"/>
    </row>
    <row r="2" ht="9.75" customHeight="1" hidden="1"/>
    <row r="3" ht="12" customHeight="1" hidden="1"/>
    <row r="4" ht="12" customHeight="1" hidden="1"/>
    <row r="5" ht="12" customHeight="1" hidden="1"/>
    <row r="6" ht="12" customHeight="1" hidden="1">
      <c r="R6" s="48"/>
    </row>
    <row r="7" ht="12" customHeight="1" hidden="1"/>
    <row r="8" ht="12" customHeight="1" hidden="1"/>
    <row r="9" ht="12" customHeight="1" hidden="1"/>
    <row r="10" spans="2:6" ht="12" customHeight="1" hidden="1">
      <c r="B10" s="13"/>
      <c r="C10" s="28"/>
      <c r="D10" s="29"/>
      <c r="E10" s="29"/>
      <c r="F10" s="30"/>
    </row>
    <row r="11" spans="1:92" ht="12" customHeight="1" hidden="1">
      <c r="A11" s="31"/>
      <c r="B11" s="31"/>
      <c r="C11" s="31"/>
      <c r="D11" s="31"/>
      <c r="E11" s="31"/>
      <c r="F11" s="32"/>
      <c r="G11" s="33"/>
      <c r="H11" s="270" t="s">
        <v>162</v>
      </c>
      <c r="I11" s="31"/>
      <c r="J11" s="31"/>
      <c r="K11" s="31"/>
      <c r="L11" s="31"/>
      <c r="M11" s="31"/>
      <c r="N11" s="31"/>
      <c r="O11" s="31"/>
      <c r="P11" s="31"/>
      <c r="Q11" s="31"/>
      <c r="R11" s="31"/>
      <c r="S11" s="31"/>
      <c r="T11" s="31"/>
      <c r="U11" s="31"/>
      <c r="V11" s="31"/>
      <c r="W11" s="31"/>
      <c r="X11" s="31"/>
      <c r="Y11" s="31"/>
      <c r="Z11" s="31"/>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5"/>
      <c r="BB11" s="36"/>
      <c r="BC11" s="37"/>
      <c r="BD11" s="38"/>
      <c r="BE11" s="39" t="s">
        <v>39</v>
      </c>
      <c r="BF11" s="40">
        <f>F23</f>
        <v>0</v>
      </c>
      <c r="BG11" s="41">
        <f>P23</f>
        <v>0</v>
      </c>
      <c r="BH11" s="41"/>
      <c r="BI11" s="41"/>
      <c r="BJ11" s="41"/>
      <c r="BK11" s="41"/>
      <c r="BL11" s="41"/>
      <c r="BM11" s="41"/>
      <c r="BN11" s="41"/>
      <c r="BO11" s="41"/>
      <c r="BP11" s="41"/>
      <c r="BQ11" s="41"/>
      <c r="BR11" s="41"/>
      <c r="BS11" s="41"/>
      <c r="BT11" s="41"/>
      <c r="BU11" s="41"/>
      <c r="BV11" s="41"/>
      <c r="BW11" s="41"/>
      <c r="BX11" s="41"/>
      <c r="BY11" s="41"/>
      <c r="BZ11" s="41"/>
      <c r="CA11" s="42"/>
      <c r="CB11" s="489"/>
      <c r="CC11" s="487" t="s">
        <v>318</v>
      </c>
      <c r="CD11" s="487">
        <f>CI529</f>
        <v>0</v>
      </c>
      <c r="CE11" s="516" t="s">
        <v>320</v>
      </c>
      <c r="CF11" s="517" t="e">
        <f>CH11*CD13</f>
        <v>#DIV/0!</v>
      </c>
      <c r="CG11" s="518" t="s">
        <v>319</v>
      </c>
      <c r="CH11" s="517">
        <f>BF320</f>
        <v>0</v>
      </c>
      <c r="CI11" s="490"/>
      <c r="CJ11" s="488"/>
      <c r="CK11" s="42"/>
      <c r="CL11" s="42"/>
      <c r="CM11" s="48"/>
      <c r="CN11" s="48"/>
    </row>
    <row r="12" spans="1:92" ht="12" customHeight="1" hidden="1">
      <c r="A12" s="31"/>
      <c r="B12" s="31"/>
      <c r="C12" s="31"/>
      <c r="D12" s="31"/>
      <c r="E12" s="31"/>
      <c r="F12" s="32"/>
      <c r="G12" s="33"/>
      <c r="H12" s="270" t="s">
        <v>163</v>
      </c>
      <c r="I12" s="31"/>
      <c r="J12" s="31"/>
      <c r="K12" s="31"/>
      <c r="L12" s="31"/>
      <c r="M12" s="31"/>
      <c r="N12" s="31"/>
      <c r="O12" s="480" t="s">
        <v>305</v>
      </c>
      <c r="P12" s="31"/>
      <c r="Q12" s="31"/>
      <c r="R12" s="31"/>
      <c r="S12" s="31"/>
      <c r="T12" s="31"/>
      <c r="U12" s="31"/>
      <c r="V12" s="31"/>
      <c r="W12" s="31"/>
      <c r="X12" s="31"/>
      <c r="Y12" s="31"/>
      <c r="Z12" s="31"/>
      <c r="AA12" s="34"/>
      <c r="AB12" s="34"/>
      <c r="AC12" s="43"/>
      <c r="AD12" s="34"/>
      <c r="AE12" s="34"/>
      <c r="AF12" s="34"/>
      <c r="AG12" s="43" t="s">
        <v>101</v>
      </c>
      <c r="AH12" s="44"/>
      <c r="AI12" s="34"/>
      <c r="AJ12" s="34"/>
      <c r="AK12" s="34"/>
      <c r="AL12" s="34"/>
      <c r="AM12" s="34"/>
      <c r="AN12" s="34"/>
      <c r="AO12" s="34"/>
      <c r="AP12" s="34"/>
      <c r="AQ12" s="34"/>
      <c r="AR12" s="34"/>
      <c r="AS12" s="34"/>
      <c r="AT12" s="34"/>
      <c r="AU12" s="34"/>
      <c r="AV12" s="34"/>
      <c r="AW12" s="34"/>
      <c r="AX12" s="34"/>
      <c r="AY12" s="34"/>
      <c r="AZ12" s="34"/>
      <c r="BA12" s="35"/>
      <c r="BB12" s="41"/>
      <c r="BC12" s="38" t="s">
        <v>256</v>
      </c>
      <c r="BD12" s="38">
        <f>BF313</f>
        <v>0</v>
      </c>
      <c r="BE12" s="39"/>
      <c r="BF12" s="45"/>
      <c r="BG12" s="41"/>
      <c r="BH12" s="41"/>
      <c r="BI12" s="41"/>
      <c r="BJ12" s="41"/>
      <c r="BK12" s="37" t="s">
        <v>298</v>
      </c>
      <c r="BL12" s="477">
        <f>BD306</f>
        <v>0</v>
      </c>
      <c r="BM12" s="41"/>
      <c r="BN12" s="41"/>
      <c r="BO12" s="41"/>
      <c r="BP12" s="41"/>
      <c r="BQ12" s="41"/>
      <c r="BR12" s="41"/>
      <c r="BS12" s="41"/>
      <c r="BT12" s="41"/>
      <c r="BU12" s="41"/>
      <c r="BV12" s="41"/>
      <c r="BW12" s="41"/>
      <c r="BX12" s="41"/>
      <c r="BY12" s="41"/>
      <c r="BZ12" s="41"/>
      <c r="CA12" s="42"/>
      <c r="CB12" s="489"/>
      <c r="CC12" s="487" t="s">
        <v>316</v>
      </c>
      <c r="CD12" s="488">
        <f>BF353</f>
        <v>0</v>
      </c>
      <c r="CE12" s="516" t="s">
        <v>321</v>
      </c>
      <c r="CF12" s="517" t="e">
        <f>BD15*CD13</f>
        <v>#DIV/0!</v>
      </c>
      <c r="CG12" s="511" t="s">
        <v>147</v>
      </c>
      <c r="CH12" s="488">
        <f>CF524</f>
        <v>0</v>
      </c>
      <c r="CI12" s="493" t="s">
        <v>310</v>
      </c>
      <c r="CJ12" s="488">
        <f>CG574</f>
        <v>0</v>
      </c>
      <c r="CK12" s="42"/>
      <c r="CL12" s="42"/>
      <c r="CM12" s="48"/>
      <c r="CN12" s="48"/>
    </row>
    <row r="13" spans="1:92" ht="12" customHeight="1" hidden="1">
      <c r="A13" s="31"/>
      <c r="B13" s="31"/>
      <c r="C13" s="31"/>
      <c r="D13" s="31"/>
      <c r="E13" s="31"/>
      <c r="F13" s="32"/>
      <c r="G13" s="33"/>
      <c r="H13" s="480" t="s">
        <v>304</v>
      </c>
      <c r="I13" s="479" t="s">
        <v>303</v>
      </c>
      <c r="J13" s="31"/>
      <c r="K13" s="31"/>
      <c r="L13" s="31"/>
      <c r="M13" s="31"/>
      <c r="N13" s="31"/>
      <c r="O13" s="31"/>
      <c r="P13" s="31"/>
      <c r="Q13" s="31"/>
      <c r="R13" s="31"/>
      <c r="S13" s="31"/>
      <c r="T13" s="31"/>
      <c r="U13" s="31"/>
      <c r="V13" s="31"/>
      <c r="W13" s="31"/>
      <c r="X13" s="31"/>
      <c r="Y13" s="31"/>
      <c r="Z13" s="31"/>
      <c r="AA13" s="34"/>
      <c r="AB13" s="34"/>
      <c r="AC13" s="43"/>
      <c r="AD13" s="34"/>
      <c r="AE13" s="34"/>
      <c r="AF13" s="34"/>
      <c r="AG13" s="43" t="s">
        <v>102</v>
      </c>
      <c r="AH13" s="44"/>
      <c r="AI13" s="34"/>
      <c r="AJ13" s="34"/>
      <c r="AK13" s="34"/>
      <c r="AL13" s="34"/>
      <c r="AM13" s="34"/>
      <c r="AN13" s="34"/>
      <c r="AO13" s="34"/>
      <c r="AP13" s="34"/>
      <c r="AQ13" s="34"/>
      <c r="AR13" s="34"/>
      <c r="AS13" s="34"/>
      <c r="AT13" s="34"/>
      <c r="AU13" s="34"/>
      <c r="AV13" s="34"/>
      <c r="AW13" s="34"/>
      <c r="AX13" s="34"/>
      <c r="AY13" s="34"/>
      <c r="AZ13" s="34"/>
      <c r="BA13" s="35"/>
      <c r="BB13" s="41"/>
      <c r="BC13" s="510" t="s">
        <v>257</v>
      </c>
      <c r="BD13" s="38">
        <f>BF318</f>
        <v>0</v>
      </c>
      <c r="BE13" s="39" t="s">
        <v>134</v>
      </c>
      <c r="BF13" s="45">
        <f>BF337</f>
        <v>0</v>
      </c>
      <c r="BG13" s="41"/>
      <c r="BH13" s="41"/>
      <c r="BI13" s="41"/>
      <c r="BJ13" s="41"/>
      <c r="BK13" s="37" t="s">
        <v>299</v>
      </c>
      <c r="BL13" s="477">
        <f>BF353</f>
        <v>0</v>
      </c>
      <c r="BM13" s="41"/>
      <c r="BN13" s="41"/>
      <c r="BO13" s="41"/>
      <c r="BP13" s="41"/>
      <c r="BQ13" s="41"/>
      <c r="BR13" s="41"/>
      <c r="BS13" s="41"/>
      <c r="BT13" s="41"/>
      <c r="BU13" s="41"/>
      <c r="BV13" s="41"/>
      <c r="BW13" s="41"/>
      <c r="BX13" s="41"/>
      <c r="BY13" s="41"/>
      <c r="BZ13" s="41"/>
      <c r="CA13" s="42"/>
      <c r="CB13" s="489"/>
      <c r="CC13" s="487" t="s">
        <v>317</v>
      </c>
      <c r="CD13" s="560" t="e">
        <f>CD11/CD12</f>
        <v>#DIV/0!</v>
      </c>
      <c r="CE13" s="516" t="s">
        <v>322</v>
      </c>
      <c r="CF13" s="517" t="e">
        <f>BD16*CD13</f>
        <v>#DIV/0!</v>
      </c>
      <c r="CG13" s="511" t="s">
        <v>148</v>
      </c>
      <c r="CH13" s="488">
        <f>CF537</f>
        <v>0</v>
      </c>
      <c r="CI13" s="511"/>
      <c r="CJ13" s="511"/>
      <c r="CK13" s="42"/>
      <c r="CL13" s="42"/>
      <c r="CM13" s="48"/>
      <c r="CN13" s="48"/>
    </row>
    <row r="14" spans="1:92" ht="12" customHeight="1" hidden="1">
      <c r="A14" s="31"/>
      <c r="B14" s="31"/>
      <c r="C14" s="31"/>
      <c r="D14" s="31"/>
      <c r="E14" s="31"/>
      <c r="F14" s="32"/>
      <c r="G14" s="33"/>
      <c r="H14" s="31"/>
      <c r="I14" s="31"/>
      <c r="J14" s="31"/>
      <c r="K14" s="31"/>
      <c r="L14" s="31"/>
      <c r="M14" s="31"/>
      <c r="N14" s="31"/>
      <c r="O14" s="31"/>
      <c r="P14" s="31"/>
      <c r="Q14" s="31"/>
      <c r="R14" s="31"/>
      <c r="S14" s="31"/>
      <c r="T14" s="31"/>
      <c r="U14" s="31"/>
      <c r="V14" s="31"/>
      <c r="W14" s="31"/>
      <c r="X14" s="31"/>
      <c r="Y14" s="31"/>
      <c r="Z14" s="31"/>
      <c r="AA14" s="34"/>
      <c r="AB14" s="34"/>
      <c r="AC14" s="43"/>
      <c r="AD14" s="34"/>
      <c r="AE14" s="34"/>
      <c r="AF14" s="34"/>
      <c r="AG14" s="43" t="s">
        <v>120</v>
      </c>
      <c r="AH14" s="44">
        <f>7-WEEKDAY(AH13,2)+AH13</f>
        <v>1</v>
      </c>
      <c r="AI14" s="34"/>
      <c r="AJ14" s="34"/>
      <c r="AK14" s="34"/>
      <c r="AL14" s="34"/>
      <c r="AM14" s="34"/>
      <c r="AN14" s="34"/>
      <c r="AO14" s="34"/>
      <c r="AP14" s="34"/>
      <c r="AQ14" s="34"/>
      <c r="AR14" s="34"/>
      <c r="AS14" s="34"/>
      <c r="AT14" s="34"/>
      <c r="AU14" s="34"/>
      <c r="AV14" s="34"/>
      <c r="AW14" s="34"/>
      <c r="AX14" s="34"/>
      <c r="AY14" s="34"/>
      <c r="AZ14" s="34"/>
      <c r="BA14" s="35"/>
      <c r="BB14" s="41"/>
      <c r="BC14" s="510" t="s">
        <v>295</v>
      </c>
      <c r="BD14" s="38">
        <f>BF320</f>
        <v>0</v>
      </c>
      <c r="BE14" s="476" t="s">
        <v>31</v>
      </c>
      <c r="BF14" s="477">
        <f>BF341</f>
        <v>0</v>
      </c>
      <c r="BG14" s="41"/>
      <c r="BH14" s="41"/>
      <c r="BI14" s="41"/>
      <c r="BJ14" s="41"/>
      <c r="BK14" s="37" t="s">
        <v>300</v>
      </c>
      <c r="BL14" s="478">
        <f>BF354</f>
      </c>
      <c r="BM14" s="41"/>
      <c r="BN14" s="41"/>
      <c r="BO14" s="41"/>
      <c r="BP14" s="41"/>
      <c r="BQ14" s="41"/>
      <c r="BR14" s="41"/>
      <c r="BS14" s="41"/>
      <c r="BT14" s="41"/>
      <c r="BU14" s="41"/>
      <c r="BV14" s="41"/>
      <c r="BW14" s="41"/>
      <c r="BX14" s="41"/>
      <c r="BY14" s="41"/>
      <c r="BZ14" s="41"/>
      <c r="CA14" s="42"/>
      <c r="CB14" s="489"/>
      <c r="CC14" s="511" t="s">
        <v>332</v>
      </c>
      <c r="CD14" s="559">
        <f>BF358</f>
        <v>0</v>
      </c>
      <c r="CE14" s="491"/>
      <c r="CF14" s="489"/>
      <c r="CG14" s="511" t="s">
        <v>314</v>
      </c>
      <c r="CH14" s="488">
        <f>CF553</f>
        <v>0</v>
      </c>
      <c r="CI14" s="493" t="s">
        <v>140</v>
      </c>
      <c r="CJ14" s="488">
        <f>CG582</f>
        <v>0</v>
      </c>
      <c r="CK14" s="42"/>
      <c r="CL14" s="42"/>
      <c r="CM14" s="48"/>
      <c r="CN14" s="48"/>
    </row>
    <row r="15" spans="1:92" ht="12" customHeight="1" hidden="1">
      <c r="A15" s="31"/>
      <c r="B15" s="31"/>
      <c r="C15" s="31"/>
      <c r="D15" s="31"/>
      <c r="E15" s="31"/>
      <c r="F15" s="32"/>
      <c r="G15" s="33"/>
      <c r="H15" s="31"/>
      <c r="I15" s="31"/>
      <c r="J15" s="31"/>
      <c r="K15" s="31"/>
      <c r="L15" s="31"/>
      <c r="M15" s="31"/>
      <c r="N15" s="31"/>
      <c r="O15" s="31"/>
      <c r="P15" s="31"/>
      <c r="Q15" s="31"/>
      <c r="R15" s="31"/>
      <c r="S15" s="31"/>
      <c r="T15" s="31"/>
      <c r="U15" s="31"/>
      <c r="V15" s="31"/>
      <c r="W15" s="31"/>
      <c r="X15" s="31"/>
      <c r="Y15" s="31"/>
      <c r="Z15" s="31"/>
      <c r="AA15" s="34"/>
      <c r="AB15" s="34"/>
      <c r="AC15" s="34"/>
      <c r="AD15" s="34"/>
      <c r="AE15" s="34"/>
      <c r="AF15" s="34"/>
      <c r="AG15" s="43" t="s">
        <v>121</v>
      </c>
      <c r="AH15" s="34" t="s">
        <v>28</v>
      </c>
      <c r="AI15" s="34"/>
      <c r="AJ15" s="34"/>
      <c r="AK15" s="34"/>
      <c r="AL15" s="34"/>
      <c r="AM15" s="34"/>
      <c r="AN15" s="34"/>
      <c r="AO15" s="34"/>
      <c r="AP15" s="34"/>
      <c r="AQ15" s="34"/>
      <c r="AR15" s="34"/>
      <c r="AS15" s="34"/>
      <c r="AT15" s="34"/>
      <c r="AU15" s="34"/>
      <c r="AV15" s="34"/>
      <c r="AW15" s="34"/>
      <c r="AX15" s="34"/>
      <c r="AY15" s="34"/>
      <c r="AZ15" s="34"/>
      <c r="BA15" s="35"/>
      <c r="BB15" s="41"/>
      <c r="BC15" s="510" t="s">
        <v>296</v>
      </c>
      <c r="BD15" s="38">
        <f>BF325</f>
        <v>0</v>
      </c>
      <c r="BE15" s="476" t="s">
        <v>32</v>
      </c>
      <c r="BF15" s="477">
        <f>BF345</f>
        <v>0</v>
      </c>
      <c r="BG15" s="41"/>
      <c r="BH15" s="41"/>
      <c r="BI15" s="41"/>
      <c r="BJ15" s="41"/>
      <c r="BK15" s="37" t="s">
        <v>301</v>
      </c>
      <c r="BL15" s="477">
        <f>BF356</f>
        <v>0</v>
      </c>
      <c r="BM15" s="41"/>
      <c r="BN15" s="41"/>
      <c r="BO15" s="41"/>
      <c r="BP15" s="41"/>
      <c r="BQ15" s="41"/>
      <c r="BR15" s="41"/>
      <c r="BS15" s="41"/>
      <c r="BT15" s="41"/>
      <c r="BU15" s="41"/>
      <c r="BV15" s="41"/>
      <c r="BW15" s="41"/>
      <c r="BX15" s="41"/>
      <c r="BY15" s="41"/>
      <c r="BZ15" s="41"/>
      <c r="CA15" s="42"/>
      <c r="CB15" s="489"/>
      <c r="CC15" s="493" t="s">
        <v>335</v>
      </c>
      <c r="CD15" s="511">
        <f>MSTNGesamt_Zeitplan</f>
        <v>0</v>
      </c>
      <c r="CE15" s="489"/>
      <c r="CF15" s="489"/>
      <c r="CG15" s="493" t="s">
        <v>134</v>
      </c>
      <c r="CH15" s="488">
        <f>CG561</f>
        <v>0</v>
      </c>
      <c r="CI15" s="511"/>
      <c r="CJ15" s="511"/>
      <c r="CK15" s="42"/>
      <c r="CL15" s="42"/>
      <c r="CM15" s="48"/>
      <c r="CN15" s="48"/>
    </row>
    <row r="16" spans="1:92" ht="12" customHeight="1" hidden="1">
      <c r="A16" s="31"/>
      <c r="B16" s="31"/>
      <c r="C16" s="31"/>
      <c r="D16" s="31"/>
      <c r="E16" s="31"/>
      <c r="F16" s="32"/>
      <c r="G16" s="33"/>
      <c r="H16" s="31"/>
      <c r="I16" s="31"/>
      <c r="J16" s="31"/>
      <c r="K16" s="31"/>
      <c r="L16" s="31"/>
      <c r="M16" s="31"/>
      <c r="N16" s="31"/>
      <c r="O16" s="31"/>
      <c r="P16" s="31"/>
      <c r="Q16" s="31"/>
      <c r="R16" s="31"/>
      <c r="S16" s="31"/>
      <c r="T16" s="31"/>
      <c r="U16" s="31"/>
      <c r="V16" s="31"/>
      <c r="W16" s="31"/>
      <c r="X16" s="31"/>
      <c r="Y16" s="31"/>
      <c r="Z16" s="31"/>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c r="BB16" s="41"/>
      <c r="BC16" s="510" t="s">
        <v>6</v>
      </c>
      <c r="BD16" s="38">
        <f>BF330</f>
        <v>0</v>
      </c>
      <c r="BE16" s="476" t="s">
        <v>297</v>
      </c>
      <c r="BF16" s="477">
        <f>BF349</f>
        <v>0</v>
      </c>
      <c r="BG16" s="41"/>
      <c r="BH16" s="41"/>
      <c r="BI16" s="41"/>
      <c r="BJ16" s="41"/>
      <c r="BK16" s="37" t="s">
        <v>302</v>
      </c>
      <c r="BL16" s="477">
        <f>BF358</f>
        <v>0</v>
      </c>
      <c r="BM16" s="41"/>
      <c r="BN16" s="41"/>
      <c r="BO16" s="41"/>
      <c r="BP16" s="41"/>
      <c r="BQ16" s="41"/>
      <c r="BR16" s="41"/>
      <c r="BS16" s="41"/>
      <c r="BT16" s="41"/>
      <c r="BU16" s="41"/>
      <c r="BV16" s="41"/>
      <c r="BW16" s="41"/>
      <c r="BX16" s="41"/>
      <c r="BY16" s="41"/>
      <c r="BZ16" s="41"/>
      <c r="CA16" s="42"/>
      <c r="CB16" s="489"/>
      <c r="CC16" s="489"/>
      <c r="CD16" s="494" t="s">
        <v>306</v>
      </c>
      <c r="CE16" s="489"/>
      <c r="CF16" s="489"/>
      <c r="CG16" s="493" t="s">
        <v>307</v>
      </c>
      <c r="CH16" s="488">
        <f>CG565</f>
        <v>0</v>
      </c>
      <c r="CI16" s="493" t="s">
        <v>315</v>
      </c>
      <c r="CJ16" s="491">
        <f>CF537+CF545+CF553+CG574+CG582</f>
        <v>0</v>
      </c>
      <c r="CK16" s="42"/>
      <c r="CL16" s="42"/>
      <c r="CM16" s="48"/>
      <c r="CN16" s="48"/>
    </row>
    <row r="17" spans="1:92" ht="12" customHeight="1" hidden="1">
      <c r="A17" s="31"/>
      <c r="B17" s="31"/>
      <c r="C17" s="31"/>
      <c r="D17" s="31"/>
      <c r="E17" s="31"/>
      <c r="F17" s="32"/>
      <c r="G17" s="33"/>
      <c r="H17" s="31"/>
      <c r="I17" s="31"/>
      <c r="J17" s="31"/>
      <c r="K17" s="31"/>
      <c r="L17" s="31"/>
      <c r="M17" s="31"/>
      <c r="N17" s="31"/>
      <c r="O17" s="31"/>
      <c r="P17" s="31"/>
      <c r="Q17" s="31"/>
      <c r="R17" s="31"/>
      <c r="S17" s="31"/>
      <c r="T17" s="31"/>
      <c r="U17" s="31"/>
      <c r="V17" s="31"/>
      <c r="W17" s="31"/>
      <c r="X17" s="31"/>
      <c r="Y17" s="31"/>
      <c r="Z17" s="31"/>
      <c r="AA17" s="34"/>
      <c r="AB17" s="34"/>
      <c r="AC17" s="34" t="s">
        <v>103</v>
      </c>
      <c r="AD17" s="34" t="s">
        <v>104</v>
      </c>
      <c r="AE17" s="34" t="s">
        <v>100</v>
      </c>
      <c r="AF17" s="34"/>
      <c r="AG17" s="34"/>
      <c r="AH17" s="34"/>
      <c r="AI17" s="34"/>
      <c r="AJ17" s="34"/>
      <c r="AK17" s="34"/>
      <c r="AL17" s="34"/>
      <c r="AM17" s="34"/>
      <c r="AN17" s="34"/>
      <c r="AO17" s="34"/>
      <c r="AP17" s="34"/>
      <c r="AQ17" s="34"/>
      <c r="AR17" s="34"/>
      <c r="AS17" s="34"/>
      <c r="AT17" s="34"/>
      <c r="AU17" s="34"/>
      <c r="AV17" s="34"/>
      <c r="AW17" s="34"/>
      <c r="AX17" s="34"/>
      <c r="AY17" s="34"/>
      <c r="AZ17" s="34"/>
      <c r="BA17" s="35"/>
      <c r="BB17" s="482" t="s">
        <v>306</v>
      </c>
      <c r="BC17" s="483" t="s">
        <v>50</v>
      </c>
      <c r="BD17" s="38">
        <f>MATCH(BC17,BA1:BA3009,0)</f>
        <v>358</v>
      </c>
      <c r="BE17" s="46"/>
      <c r="BF17" s="41"/>
      <c r="BG17" s="41"/>
      <c r="BH17" s="41"/>
      <c r="BI17" s="41"/>
      <c r="BJ17" s="41"/>
      <c r="BK17" s="37"/>
      <c r="BL17" s="41"/>
      <c r="BM17" s="41"/>
      <c r="BN17" s="41"/>
      <c r="BO17" s="41"/>
      <c r="BP17" s="41"/>
      <c r="BQ17" s="41"/>
      <c r="BR17" s="41"/>
      <c r="BS17" s="41"/>
      <c r="BT17" s="41"/>
      <c r="BU17" s="41"/>
      <c r="BV17" s="41"/>
      <c r="BW17" s="41"/>
      <c r="BX17" s="41"/>
      <c r="BY17" s="41"/>
      <c r="BZ17" s="41"/>
      <c r="CA17" s="42"/>
      <c r="CB17" s="489"/>
      <c r="CC17" s="489"/>
      <c r="CD17" s="495" t="s">
        <v>143</v>
      </c>
      <c r="CE17" s="492">
        <f>MATCH(CD17,CB:CB,0)</f>
        <v>506</v>
      </c>
      <c r="CF17" s="489"/>
      <c r="CG17" s="493" t="s">
        <v>308</v>
      </c>
      <c r="CH17" s="491">
        <f>CG569</f>
        <v>0</v>
      </c>
      <c r="CI17" s="493" t="s">
        <v>313</v>
      </c>
      <c r="CJ17" s="491">
        <f>CF545</f>
        <v>0</v>
      </c>
      <c r="CK17" s="42"/>
      <c r="CL17" s="42"/>
      <c r="CM17" s="48"/>
      <c r="CN17" s="48"/>
    </row>
    <row r="18" spans="1:92" ht="12" customHeight="1" hidden="1">
      <c r="A18" s="31"/>
      <c r="B18" s="31"/>
      <c r="C18" s="31"/>
      <c r="D18" s="31"/>
      <c r="E18" s="31"/>
      <c r="F18" s="32"/>
      <c r="G18" s="33"/>
      <c r="H18" s="31"/>
      <c r="I18" s="31"/>
      <c r="J18" s="31"/>
      <c r="K18" s="31"/>
      <c r="L18" s="31"/>
      <c r="M18" s="31"/>
      <c r="N18" s="31"/>
      <c r="O18" s="31"/>
      <c r="P18" s="31"/>
      <c r="Q18" s="31"/>
      <c r="R18" s="31"/>
      <c r="S18" s="31"/>
      <c r="T18" s="31"/>
      <c r="U18" s="31"/>
      <c r="V18" s="31"/>
      <c r="W18" s="31"/>
      <c r="X18" s="31"/>
      <c r="Y18" s="31"/>
      <c r="Z18" s="31"/>
      <c r="AA18" s="34"/>
      <c r="AB18" s="34"/>
      <c r="AC18" s="34" t="str">
        <f>AD105</f>
        <v>nein</v>
      </c>
      <c r="AD18" s="34" t="s">
        <v>28</v>
      </c>
      <c r="AE18" s="34" t="s">
        <v>28</v>
      </c>
      <c r="AF18" s="34"/>
      <c r="AG18" s="34"/>
      <c r="AH18" s="34"/>
      <c r="AI18" s="34"/>
      <c r="AJ18" s="34"/>
      <c r="AK18" s="34"/>
      <c r="AL18" s="34"/>
      <c r="AM18" s="34"/>
      <c r="AN18" s="34"/>
      <c r="AO18" s="34"/>
      <c r="AP18" s="34"/>
      <c r="AQ18" s="34"/>
      <c r="AR18" s="34"/>
      <c r="AS18" s="34"/>
      <c r="AT18" s="34"/>
      <c r="AU18" s="34"/>
      <c r="AV18" s="34"/>
      <c r="AW18" s="34"/>
      <c r="AX18" s="34"/>
      <c r="AY18" s="34"/>
      <c r="AZ18" s="34"/>
      <c r="BA18" s="35"/>
      <c r="BB18" s="41"/>
      <c r="BC18" s="37"/>
      <c r="BD18" s="47"/>
      <c r="BE18" s="41"/>
      <c r="BF18" s="41"/>
      <c r="BG18" s="41"/>
      <c r="BH18" s="41"/>
      <c r="BI18" s="41"/>
      <c r="BJ18" s="41"/>
      <c r="BK18" s="37"/>
      <c r="BL18" s="41"/>
      <c r="BM18" s="41"/>
      <c r="BN18" s="41"/>
      <c r="BO18" s="41"/>
      <c r="BP18" s="41"/>
      <c r="BQ18" s="41"/>
      <c r="BR18" s="41"/>
      <c r="BS18" s="41"/>
      <c r="BT18" s="41"/>
      <c r="BU18" s="41"/>
      <c r="BV18" s="41"/>
      <c r="BW18" s="41"/>
      <c r="BX18" s="41"/>
      <c r="BY18" s="41"/>
      <c r="BZ18" s="41"/>
      <c r="CA18" s="42"/>
      <c r="CB18" s="489"/>
      <c r="CC18" s="489"/>
      <c r="CD18" s="495" t="s">
        <v>136</v>
      </c>
      <c r="CE18" s="492">
        <f>MATCH(CD18,CB:CB,0)</f>
        <v>586</v>
      </c>
      <c r="CF18" s="489"/>
      <c r="CG18" s="493" t="s">
        <v>309</v>
      </c>
      <c r="CH18" s="488">
        <f>CG573</f>
        <v>0</v>
      </c>
      <c r="CI18" s="511"/>
      <c r="CJ18" s="511"/>
      <c r="CK18" s="42"/>
      <c r="CL18" s="42"/>
      <c r="CM18" s="48"/>
      <c r="CN18" s="48"/>
    </row>
    <row r="19" spans="4:6" ht="15" customHeight="1" hidden="1">
      <c r="D19" s="2"/>
      <c r="E19" s="2"/>
      <c r="F19" s="30"/>
    </row>
    <row r="20" ht="10.5" customHeight="1" hidden="1"/>
    <row r="21" spans="1:17" ht="16.5" customHeight="1">
      <c r="A21" s="48"/>
      <c r="B21" s="49" t="s">
        <v>18</v>
      </c>
      <c r="C21" s="50"/>
      <c r="D21" s="50"/>
      <c r="E21" s="50"/>
      <c r="F21" s="50"/>
      <c r="G21" s="50"/>
      <c r="H21" s="50"/>
      <c r="I21" s="50"/>
      <c r="J21" s="50"/>
      <c r="K21" s="50"/>
      <c r="L21" s="50"/>
      <c r="M21" s="50"/>
      <c r="N21" s="48"/>
      <c r="O21" s="48"/>
      <c r="P21" s="48"/>
      <c r="Q21" s="48"/>
    </row>
    <row r="22" spans="2:15" ht="6.75" customHeight="1">
      <c r="B22" s="51"/>
      <c r="C22" s="51"/>
      <c r="D22" s="51"/>
      <c r="E22" s="51"/>
      <c r="F22" s="51"/>
      <c r="G22" s="51"/>
      <c r="H22" s="51"/>
      <c r="I22" s="51"/>
      <c r="J22" s="51"/>
      <c r="K22" s="51"/>
      <c r="L22" s="51"/>
      <c r="M22" s="51"/>
      <c r="O22" s="52"/>
    </row>
    <row r="23" spans="1:26" ht="12.75" customHeight="1">
      <c r="A23" s="14"/>
      <c r="B23" s="53"/>
      <c r="C23" s="5"/>
      <c r="D23" s="5"/>
      <c r="E23" s="6" t="s">
        <v>54</v>
      </c>
      <c r="F23" s="639"/>
      <c r="G23" s="640"/>
      <c r="H23" s="640"/>
      <c r="I23" s="640"/>
      <c r="J23" s="640"/>
      <c r="K23" s="640"/>
      <c r="L23" s="640"/>
      <c r="M23" s="640"/>
      <c r="N23" s="640"/>
      <c r="O23" s="641"/>
      <c r="P23" s="54">
        <v>0</v>
      </c>
      <c r="X23" s="51"/>
      <c r="Y23" s="51"/>
      <c r="Z23" s="51"/>
    </row>
    <row r="24" spans="1:26" ht="3" customHeight="1">
      <c r="A24" s="14"/>
      <c r="B24" s="53"/>
      <c r="C24" s="53"/>
      <c r="D24" s="53"/>
      <c r="E24" s="53"/>
      <c r="F24" s="55"/>
      <c r="G24" s="56"/>
      <c r="H24" s="56"/>
      <c r="I24" s="56"/>
      <c r="J24" s="56"/>
      <c r="K24" s="56"/>
      <c r="L24" s="56"/>
      <c r="M24" s="56"/>
      <c r="N24" s="56"/>
      <c r="O24" s="24"/>
      <c r="P24" s="3"/>
      <c r="X24" s="51"/>
      <c r="Y24" s="51"/>
      <c r="Z24" s="51"/>
    </row>
    <row r="25" spans="1:26" ht="6.75" customHeight="1">
      <c r="A25" s="14"/>
      <c r="B25" s="53"/>
      <c r="C25" s="53"/>
      <c r="D25" s="53"/>
      <c r="E25" s="53"/>
      <c r="F25" s="53"/>
      <c r="G25" s="5"/>
      <c r="H25" s="5"/>
      <c r="I25" s="5"/>
      <c r="J25" s="5"/>
      <c r="K25" s="5"/>
      <c r="L25" s="5"/>
      <c r="M25" s="5"/>
      <c r="N25" s="3"/>
      <c r="O25" s="3"/>
      <c r="P25" s="3"/>
      <c r="X25" s="50"/>
      <c r="Y25" s="50"/>
      <c r="Z25" s="51"/>
    </row>
    <row r="26" spans="2:26" ht="12.75" customHeight="1">
      <c r="B26" s="3"/>
      <c r="C26" s="3"/>
      <c r="D26" s="3"/>
      <c r="E26" s="6" t="s">
        <v>97</v>
      </c>
      <c r="F26" s="642"/>
      <c r="G26" s="640"/>
      <c r="H26" s="640"/>
      <c r="I26" s="640"/>
      <c r="J26" s="640"/>
      <c r="K26" s="640"/>
      <c r="L26" s="640"/>
      <c r="M26" s="640"/>
      <c r="N26" s="640"/>
      <c r="O26" s="640"/>
      <c r="P26" s="641"/>
      <c r="X26" s="51"/>
      <c r="Y26" s="51"/>
      <c r="Z26" s="51"/>
    </row>
    <row r="27" spans="2:26" ht="12.75" customHeight="1">
      <c r="B27" s="3"/>
      <c r="C27" s="3"/>
      <c r="D27" s="3"/>
      <c r="E27" s="3"/>
      <c r="F27" s="3"/>
      <c r="H27" s="3"/>
      <c r="I27" s="55"/>
      <c r="J27" s="643"/>
      <c r="K27" s="643"/>
      <c r="L27" s="3"/>
      <c r="M27" s="3"/>
      <c r="N27" s="3"/>
      <c r="O27" s="3"/>
      <c r="P27" s="3"/>
      <c r="X27" s="51"/>
      <c r="Y27" s="51"/>
      <c r="Z27" s="51"/>
    </row>
    <row r="28" spans="2:26" ht="12.75" customHeight="1">
      <c r="B28" s="3"/>
      <c r="C28" s="3"/>
      <c r="D28" s="3"/>
      <c r="E28" s="3"/>
      <c r="F28" s="3"/>
      <c r="H28" s="3"/>
      <c r="I28" s="55"/>
      <c r="J28" s="644"/>
      <c r="K28" s="644"/>
      <c r="L28" s="57"/>
      <c r="M28" s="57"/>
      <c r="N28" s="3"/>
      <c r="O28" s="3"/>
      <c r="P28" s="3"/>
      <c r="X28" s="51"/>
      <c r="Y28" s="645"/>
      <c r="Z28" s="646"/>
    </row>
    <row r="29" spans="2:26" ht="12.75" customHeight="1">
      <c r="B29" s="3"/>
      <c r="E29" s="55" t="s">
        <v>56</v>
      </c>
      <c r="F29" s="647"/>
      <c r="G29" s="648"/>
      <c r="H29" s="3"/>
      <c r="I29" s="55" t="s">
        <v>63</v>
      </c>
      <c r="J29" s="649"/>
      <c r="K29" s="650"/>
      <c r="L29" s="57"/>
      <c r="M29" s="57"/>
      <c r="N29" s="3"/>
      <c r="O29" s="3"/>
      <c r="P29" s="3"/>
      <c r="X29" s="51"/>
      <c r="Y29" s="51"/>
      <c r="Z29" s="51"/>
    </row>
    <row r="30" spans="2:16" ht="12.75" customHeight="1">
      <c r="B30" s="3"/>
      <c r="E30" s="55" t="s">
        <v>57</v>
      </c>
      <c r="F30" s="647"/>
      <c r="G30" s="648"/>
      <c r="H30" s="58"/>
      <c r="I30" s="55" t="s">
        <v>87</v>
      </c>
      <c r="J30" s="651"/>
      <c r="K30" s="652"/>
      <c r="L30" s="59">
        <f>IF(J30="","",J30)</f>
      </c>
      <c r="M30" s="60">
        <f>IF(WEEKDAY(MassnahmeBeginn,2)=7,"&lt;– Achtung: Eine Maßnahme kann nicht am Sonntag beginnen!","")</f>
      </c>
      <c r="N30" s="3"/>
      <c r="O30" s="3"/>
      <c r="P30" s="3"/>
    </row>
    <row r="31" spans="2:31" ht="12.75" customHeight="1">
      <c r="B31" s="5"/>
      <c r="E31" s="55" t="s">
        <v>58</v>
      </c>
      <c r="F31" s="618"/>
      <c r="G31" s="648"/>
      <c r="H31" s="61"/>
      <c r="I31" s="55" t="s">
        <v>88</v>
      </c>
      <c r="J31" s="651"/>
      <c r="K31" s="652"/>
      <c r="L31" s="59">
        <f>IF(J31="","",J31)</f>
      </c>
      <c r="M31" s="60">
        <f>IF(WEEKDAY(MassnahmeEnde,2)=7,"&lt;– Achtung: Eine Maßnahme kann nicht am Sonntag enden! ","")&amp;IF(MassnahmeEnde&lt;MassnahmeBeginn,"&lt;– Achtung: Ende der Maßnahme vor Beginn!","")</f>
      </c>
      <c r="N31" s="3"/>
      <c r="O31" s="3"/>
      <c r="P31" s="3"/>
      <c r="Q31" s="62"/>
      <c r="AE31" s="2" t="s">
        <v>139</v>
      </c>
    </row>
    <row r="32" spans="2:16" ht="12.75" customHeight="1">
      <c r="B32" s="5"/>
      <c r="C32" s="5"/>
      <c r="D32" s="5"/>
      <c r="E32" s="63"/>
      <c r="F32" s="63"/>
      <c r="G32" s="63"/>
      <c r="H32" s="63"/>
      <c r="I32" s="63"/>
      <c r="J32" s="63"/>
      <c r="K32" s="63"/>
      <c r="L32" s="63"/>
      <c r="M32" s="63"/>
      <c r="N32" s="63"/>
      <c r="O32" s="63"/>
      <c r="P32" s="63"/>
    </row>
    <row r="33" spans="2:16" ht="12.75" customHeight="1">
      <c r="B33" s="64" t="s">
        <v>60</v>
      </c>
      <c r="C33" s="65"/>
      <c r="D33" s="65"/>
      <c r="E33" s="65"/>
      <c r="F33" s="66"/>
      <c r="G33" s="66"/>
      <c r="H33" s="66"/>
      <c r="I33" s="66"/>
      <c r="J33" s="66"/>
      <c r="K33" s="66"/>
      <c r="L33" s="66"/>
      <c r="M33" s="66"/>
      <c r="N33" s="11"/>
      <c r="O33" s="11"/>
      <c r="P33" s="67"/>
    </row>
    <row r="34" spans="2:16" ht="12.75" customHeight="1">
      <c r="B34" s="68" t="s">
        <v>61</v>
      </c>
      <c r="C34" s="69"/>
      <c r="D34" s="69"/>
      <c r="E34" s="7"/>
      <c r="F34" s="7"/>
      <c r="G34" s="7"/>
      <c r="H34" s="7"/>
      <c r="I34" s="7"/>
      <c r="J34" s="7" t="s">
        <v>62</v>
      </c>
      <c r="K34" s="69"/>
      <c r="L34" s="69"/>
      <c r="M34" s="7"/>
      <c r="N34" s="4"/>
      <c r="O34" s="4"/>
      <c r="P34" s="70"/>
    </row>
    <row r="35" spans="2:16" ht="12.75" customHeight="1">
      <c r="B35" s="71"/>
      <c r="C35" s="72"/>
      <c r="D35" s="72"/>
      <c r="E35" s="72"/>
      <c r="F35" s="72"/>
      <c r="G35" s="72"/>
      <c r="H35" s="72"/>
      <c r="I35" s="72"/>
      <c r="J35" s="72"/>
      <c r="K35" s="72"/>
      <c r="L35" s="72"/>
      <c r="M35" s="72"/>
      <c r="N35" s="15"/>
      <c r="O35" s="15"/>
      <c r="P35" s="16"/>
    </row>
    <row r="36" spans="2:16" ht="12.75" customHeight="1">
      <c r="B36" s="73" t="s">
        <v>19</v>
      </c>
      <c r="C36" s="582"/>
      <c r="D36" s="74" t="s">
        <v>145</v>
      </c>
      <c r="E36" s="582"/>
      <c r="F36" s="74" t="s">
        <v>146</v>
      </c>
      <c r="G36" s="75">
        <f aca="true" t="shared" si="0" ref="G36:G41">IF(C36&lt;&gt;"",(E36-C36)*24,"")</f>
      </c>
      <c r="H36" s="76" t="s">
        <v>55</v>
      </c>
      <c r="I36" s="72"/>
      <c r="J36" s="76" t="s">
        <v>19</v>
      </c>
      <c r="K36" s="582"/>
      <c r="L36" s="74" t="s">
        <v>145</v>
      </c>
      <c r="M36" s="582"/>
      <c r="N36" s="74" t="s">
        <v>146</v>
      </c>
      <c r="O36" s="75">
        <f aca="true" t="shared" si="1" ref="O36:O41">IF(K36&lt;&gt;"",(M36-K36)*24,"")</f>
      </c>
      <c r="P36" s="77" t="s">
        <v>55</v>
      </c>
    </row>
    <row r="37" spans="2:16" ht="12.75" customHeight="1">
      <c r="B37" s="73" t="s">
        <v>20</v>
      </c>
      <c r="C37" s="582"/>
      <c r="D37" s="74" t="s">
        <v>145</v>
      </c>
      <c r="E37" s="582"/>
      <c r="F37" s="74" t="s">
        <v>146</v>
      </c>
      <c r="G37" s="75">
        <f t="shared" si="0"/>
      </c>
      <c r="H37" s="76" t="s">
        <v>55</v>
      </c>
      <c r="I37" s="72"/>
      <c r="J37" s="76" t="s">
        <v>20</v>
      </c>
      <c r="K37" s="582"/>
      <c r="L37" s="74" t="s">
        <v>145</v>
      </c>
      <c r="M37" s="582"/>
      <c r="N37" s="74" t="s">
        <v>146</v>
      </c>
      <c r="O37" s="75">
        <f t="shared" si="1"/>
      </c>
      <c r="P37" s="77" t="s">
        <v>55</v>
      </c>
    </row>
    <row r="38" spans="2:16" ht="12.75" customHeight="1">
      <c r="B38" s="73" t="s">
        <v>21</v>
      </c>
      <c r="C38" s="582"/>
      <c r="D38" s="74" t="s">
        <v>145</v>
      </c>
      <c r="E38" s="582"/>
      <c r="F38" s="74" t="s">
        <v>146</v>
      </c>
      <c r="G38" s="75">
        <f t="shared" si="0"/>
      </c>
      <c r="H38" s="76" t="s">
        <v>55</v>
      </c>
      <c r="I38" s="72"/>
      <c r="J38" s="76" t="s">
        <v>21</v>
      </c>
      <c r="K38" s="582"/>
      <c r="L38" s="74" t="s">
        <v>145</v>
      </c>
      <c r="M38" s="582"/>
      <c r="N38" s="74" t="s">
        <v>146</v>
      </c>
      <c r="O38" s="75">
        <f t="shared" si="1"/>
      </c>
      <c r="P38" s="77" t="s">
        <v>55</v>
      </c>
    </row>
    <row r="39" spans="2:16" ht="12.75" customHeight="1">
      <c r="B39" s="73" t="s">
        <v>22</v>
      </c>
      <c r="C39" s="582"/>
      <c r="D39" s="74" t="s">
        <v>145</v>
      </c>
      <c r="E39" s="582"/>
      <c r="F39" s="74" t="s">
        <v>146</v>
      </c>
      <c r="G39" s="75">
        <f t="shared" si="0"/>
      </c>
      <c r="H39" s="76" t="s">
        <v>55</v>
      </c>
      <c r="I39" s="72"/>
      <c r="J39" s="76" t="s">
        <v>22</v>
      </c>
      <c r="K39" s="582"/>
      <c r="L39" s="74" t="s">
        <v>145</v>
      </c>
      <c r="M39" s="582"/>
      <c r="N39" s="74" t="s">
        <v>146</v>
      </c>
      <c r="O39" s="75">
        <f t="shared" si="1"/>
      </c>
      <c r="P39" s="77" t="s">
        <v>55</v>
      </c>
    </row>
    <row r="40" spans="2:16" ht="12.75" customHeight="1">
      <c r="B40" s="73" t="s">
        <v>23</v>
      </c>
      <c r="C40" s="582"/>
      <c r="D40" s="74" t="s">
        <v>145</v>
      </c>
      <c r="E40" s="582"/>
      <c r="F40" s="74" t="s">
        <v>146</v>
      </c>
      <c r="G40" s="75">
        <f t="shared" si="0"/>
      </c>
      <c r="H40" s="76" t="s">
        <v>55</v>
      </c>
      <c r="I40" s="72"/>
      <c r="J40" s="76" t="s">
        <v>23</v>
      </c>
      <c r="K40" s="582"/>
      <c r="L40" s="74" t="s">
        <v>145</v>
      </c>
      <c r="M40" s="582"/>
      <c r="N40" s="74" t="s">
        <v>146</v>
      </c>
      <c r="O40" s="75">
        <f t="shared" si="1"/>
      </c>
      <c r="P40" s="77" t="s">
        <v>55</v>
      </c>
    </row>
    <row r="41" spans="2:16" ht="12.75" customHeight="1">
      <c r="B41" s="73" t="s">
        <v>24</v>
      </c>
      <c r="C41" s="582"/>
      <c r="D41" s="74" t="s">
        <v>145</v>
      </c>
      <c r="E41" s="582"/>
      <c r="F41" s="74" t="s">
        <v>146</v>
      </c>
      <c r="G41" s="75">
        <f t="shared" si="0"/>
      </c>
      <c r="H41" s="76" t="s">
        <v>55</v>
      </c>
      <c r="I41" s="72"/>
      <c r="J41" s="76" t="s">
        <v>24</v>
      </c>
      <c r="K41" s="582"/>
      <c r="L41" s="74" t="s">
        <v>145</v>
      </c>
      <c r="M41" s="582"/>
      <c r="N41" s="74" t="s">
        <v>146</v>
      </c>
      <c r="O41" s="75">
        <f t="shared" si="1"/>
      </c>
      <c r="P41" s="77" t="s">
        <v>55</v>
      </c>
    </row>
    <row r="42" spans="2:16" ht="3" customHeight="1">
      <c r="B42" s="73"/>
      <c r="C42" s="78"/>
      <c r="D42" s="74"/>
      <c r="E42" s="78"/>
      <c r="F42" s="74"/>
      <c r="G42" s="79"/>
      <c r="H42" s="76"/>
      <c r="I42" s="72"/>
      <c r="J42" s="76"/>
      <c r="K42" s="78"/>
      <c r="L42" s="74"/>
      <c r="M42" s="78"/>
      <c r="N42" s="74"/>
      <c r="O42" s="79"/>
      <c r="P42" s="77"/>
    </row>
    <row r="43" spans="2:16" ht="3" customHeight="1">
      <c r="B43" s="73"/>
      <c r="C43" s="80"/>
      <c r="D43" s="80"/>
      <c r="E43" s="80"/>
      <c r="F43" s="80"/>
      <c r="G43" s="81"/>
      <c r="H43" s="72"/>
      <c r="I43" s="72"/>
      <c r="J43" s="76"/>
      <c r="K43" s="23"/>
      <c r="L43" s="23"/>
      <c r="M43" s="23"/>
      <c r="N43" s="7"/>
      <c r="O43" s="82"/>
      <c r="P43" s="70"/>
    </row>
    <row r="44" spans="2:16" ht="3" customHeight="1">
      <c r="B44" s="73"/>
      <c r="C44" s="83"/>
      <c r="D44" s="74"/>
      <c r="E44" s="83"/>
      <c r="F44" s="74"/>
      <c r="G44" s="84"/>
      <c r="H44" s="76"/>
      <c r="I44" s="72"/>
      <c r="J44" s="76"/>
      <c r="K44" s="83"/>
      <c r="L44" s="74"/>
      <c r="M44" s="83"/>
      <c r="N44" s="74"/>
      <c r="O44" s="84"/>
      <c r="P44" s="77"/>
    </row>
    <row r="45" spans="2:16" ht="3" customHeight="1">
      <c r="B45" s="73"/>
      <c r="C45" s="85"/>
      <c r="D45" s="86"/>
      <c r="E45" s="85"/>
      <c r="F45" s="86"/>
      <c r="G45" s="81"/>
      <c r="H45" s="87"/>
      <c r="I45" s="88"/>
      <c r="J45" s="76"/>
      <c r="K45" s="83"/>
      <c r="L45" s="89"/>
      <c r="M45" s="83"/>
      <c r="N45" s="90"/>
      <c r="O45" s="82"/>
      <c r="P45" s="91"/>
    </row>
    <row r="46" spans="2:16" ht="3" customHeight="1">
      <c r="B46" s="73"/>
      <c r="C46" s="83"/>
      <c r="D46" s="74"/>
      <c r="E46" s="83"/>
      <c r="F46" s="74"/>
      <c r="G46" s="84"/>
      <c r="H46" s="76"/>
      <c r="I46" s="72"/>
      <c r="J46" s="76"/>
      <c r="K46" s="83"/>
      <c r="L46" s="74"/>
      <c r="M46" s="83"/>
      <c r="N46" s="74"/>
      <c r="O46" s="84"/>
      <c r="P46" s="77"/>
    </row>
    <row r="47" spans="2:16" ht="3" customHeight="1">
      <c r="B47" s="71"/>
      <c r="C47" s="72"/>
      <c r="D47" s="72"/>
      <c r="E47" s="72"/>
      <c r="F47" s="7"/>
      <c r="G47" s="72"/>
      <c r="H47" s="72"/>
      <c r="I47" s="72"/>
      <c r="J47" s="72"/>
      <c r="K47" s="72"/>
      <c r="L47" s="72"/>
      <c r="M47" s="72"/>
      <c r="N47" s="72"/>
      <c r="O47" s="72"/>
      <c r="P47" s="92"/>
    </row>
    <row r="48" spans="1:16" ht="12.75" customHeight="1">
      <c r="A48" s="6"/>
      <c r="B48" s="93"/>
      <c r="C48" s="8"/>
      <c r="D48" s="8"/>
      <c r="E48" s="8"/>
      <c r="F48" s="94" t="s">
        <v>82</v>
      </c>
      <c r="G48" s="95">
        <f>SUM(G36:G46)+SUM(O36:O46)</f>
        <v>0</v>
      </c>
      <c r="H48" s="96" t="s">
        <v>59</v>
      </c>
      <c r="I48" s="69"/>
      <c r="J48" s="72"/>
      <c r="K48" s="72"/>
      <c r="L48" s="72"/>
      <c r="M48" s="72"/>
      <c r="N48" s="72"/>
      <c r="O48" s="72"/>
      <c r="P48" s="92"/>
    </row>
    <row r="49" spans="2:16" ht="12.75" customHeight="1">
      <c r="B49" s="17"/>
      <c r="C49" s="18"/>
      <c r="D49" s="97"/>
      <c r="E49" s="97"/>
      <c r="F49" s="97"/>
      <c r="G49" s="98"/>
      <c r="H49" s="18"/>
      <c r="I49" s="18"/>
      <c r="J49" s="18"/>
      <c r="K49" s="18"/>
      <c r="L49" s="18"/>
      <c r="M49" s="18"/>
      <c r="N49" s="18"/>
      <c r="O49" s="18"/>
      <c r="P49" s="99" t="s">
        <v>138</v>
      </c>
    </row>
    <row r="50" ht="12.75" customHeight="1"/>
    <row r="51" ht="12.75" customHeight="1">
      <c r="B51" s="9" t="s">
        <v>136</v>
      </c>
    </row>
    <row r="52" ht="4.5" customHeight="1">
      <c r="B52" s="5"/>
    </row>
    <row r="53" spans="2:16" ht="198" customHeight="1">
      <c r="B53" s="653" t="s">
        <v>161</v>
      </c>
      <c r="C53" s="654"/>
      <c r="D53" s="654"/>
      <c r="E53" s="654"/>
      <c r="F53" s="654"/>
      <c r="G53" s="654"/>
      <c r="H53" s="654"/>
      <c r="I53" s="654"/>
      <c r="J53" s="654"/>
      <c r="K53" s="654"/>
      <c r="L53" s="654"/>
      <c r="M53" s="654"/>
      <c r="N53" s="654"/>
      <c r="O53" s="654"/>
      <c r="P53" s="655"/>
    </row>
    <row r="54" ht="12.75"/>
    <row r="55" spans="14:17" ht="12.75">
      <c r="N55" s="100"/>
      <c r="O55" s="100"/>
      <c r="P55" s="100"/>
      <c r="Q55" s="100"/>
    </row>
    <row r="56" spans="14:17" ht="12.75">
      <c r="N56" s="100"/>
      <c r="O56" s="100"/>
      <c r="P56" s="100"/>
      <c r="Q56" s="100"/>
    </row>
    <row r="57" ht="12.75"/>
    <row r="58" ht="12.75"/>
    <row r="59" ht="12.75"/>
    <row r="60" ht="12.75"/>
    <row r="61" ht="12.75"/>
    <row r="62" ht="12.75"/>
    <row r="63" ht="12.75"/>
    <row r="64" ht="12.75"/>
    <row r="65" ht="12.75"/>
    <row r="66" ht="12.75"/>
    <row r="67" spans="1:17" ht="12.75">
      <c r="A67" s="101">
        <v>0</v>
      </c>
      <c r="B67" s="102"/>
      <c r="C67" s="102"/>
      <c r="D67" s="103"/>
      <c r="E67" s="102"/>
      <c r="F67" s="102"/>
      <c r="G67" s="102"/>
      <c r="H67" s="104"/>
      <c r="I67" s="102"/>
      <c r="J67" s="104"/>
      <c r="K67" s="104"/>
      <c r="M67" s="105"/>
      <c r="N67" s="102"/>
      <c r="O67" s="102"/>
      <c r="P67" s="102"/>
      <c r="Q67" s="10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row r="80" spans="4:7" ht="12.75">
      <c r="D80" s="2"/>
      <c r="E80" s="2"/>
      <c r="F80" s="2"/>
      <c r="G80" s="2"/>
    </row>
    <row r="81" spans="4:7" ht="12.75">
      <c r="D81" s="2"/>
      <c r="E81" s="2"/>
      <c r="F81" s="2"/>
      <c r="G81" s="2"/>
    </row>
    <row r="82" spans="4:7" ht="12.75">
      <c r="D82" s="2"/>
      <c r="E82" s="2"/>
      <c r="F82" s="2"/>
      <c r="G82" s="2"/>
    </row>
    <row r="83" spans="4:7" ht="12.75">
      <c r="D83" s="2"/>
      <c r="E83" s="2"/>
      <c r="F83" s="2"/>
      <c r="G83" s="2"/>
    </row>
    <row r="84" spans="4:7" ht="12.75">
      <c r="D84" s="2"/>
      <c r="E84" s="2"/>
      <c r="F84" s="2"/>
      <c r="G84" s="2"/>
    </row>
    <row r="85" spans="4:7" ht="12.75">
      <c r="D85" s="2"/>
      <c r="E85" s="2"/>
      <c r="F85" s="2"/>
      <c r="G85" s="2"/>
    </row>
    <row r="86" spans="4:7" ht="12.75">
      <c r="D86" s="2"/>
      <c r="E86" s="2"/>
      <c r="F86" s="2"/>
      <c r="G86" s="2"/>
    </row>
    <row r="87" spans="4:7" ht="12.75">
      <c r="D87" s="2"/>
      <c r="E87" s="2"/>
      <c r="F87" s="2"/>
      <c r="G87" s="2"/>
    </row>
    <row r="88" spans="4:7" ht="12.75">
      <c r="D88" s="2"/>
      <c r="E88" s="2"/>
      <c r="F88" s="2"/>
      <c r="G88" s="2"/>
    </row>
    <row r="89" spans="4:7" ht="12.75">
      <c r="D89" s="2"/>
      <c r="E89" s="2"/>
      <c r="F89" s="2"/>
      <c r="G89" s="2"/>
    </row>
    <row r="90" spans="4:7" ht="12.75">
      <c r="D90" s="2"/>
      <c r="E90" s="2"/>
      <c r="F90" s="2"/>
      <c r="G90" s="2"/>
    </row>
    <row r="91" spans="4:7" ht="12.75">
      <c r="D91" s="2"/>
      <c r="E91" s="2"/>
      <c r="F91" s="2"/>
      <c r="G91" s="2"/>
    </row>
    <row r="92" spans="4:7" ht="12.75">
      <c r="D92" s="2"/>
      <c r="E92" s="2"/>
      <c r="F92" s="2"/>
      <c r="G92" s="2"/>
    </row>
    <row r="93" spans="4:7" ht="12.75">
      <c r="D93" s="2"/>
      <c r="E93" s="2"/>
      <c r="F93" s="2"/>
      <c r="G93" s="2"/>
    </row>
    <row r="94" spans="4:7" ht="12.75">
      <c r="D94" s="2"/>
      <c r="E94" s="2"/>
      <c r="F94" s="2"/>
      <c r="G94" s="2"/>
    </row>
    <row r="95" spans="4:7" ht="12.75">
      <c r="D95" s="2"/>
      <c r="E95" s="2"/>
      <c r="F95" s="2"/>
      <c r="G95" s="2"/>
    </row>
    <row r="96" spans="4:7" ht="12.75">
      <c r="D96" s="2"/>
      <c r="E96" s="2"/>
      <c r="F96" s="2"/>
      <c r="G96" s="2"/>
    </row>
    <row r="97" spans="4:7" ht="12.75">
      <c r="D97" s="2"/>
      <c r="E97" s="2"/>
      <c r="F97" s="2"/>
      <c r="G97" s="2"/>
    </row>
    <row r="98" spans="4:7" ht="12.75">
      <c r="D98" s="2"/>
      <c r="E98" s="2"/>
      <c r="F98" s="2"/>
      <c r="G98" s="2"/>
    </row>
    <row r="99" spans="4:7" ht="12.75">
      <c r="D99" s="2"/>
      <c r="E99" s="2"/>
      <c r="F99" s="2"/>
      <c r="G99" s="2"/>
    </row>
    <row r="100" spans="1:40" ht="30.75" customHeight="1" hidden="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06" t="s">
        <v>25</v>
      </c>
      <c r="AC100" s="19"/>
      <c r="AN100" s="19"/>
    </row>
    <row r="101" spans="4:49" ht="14.25" customHeight="1" hidden="1">
      <c r="D101" s="2"/>
      <c r="E101" s="2"/>
      <c r="F101" s="2"/>
      <c r="G101" s="2"/>
      <c r="AC101" s="107"/>
      <c r="AD101" s="108" t="s">
        <v>79</v>
      </c>
      <c r="AE101" s="656">
        <f>F23</f>
        <v>0</v>
      </c>
      <c r="AF101" s="657"/>
      <c r="AG101" s="657"/>
      <c r="AH101" s="657"/>
      <c r="AI101" s="657"/>
      <c r="AJ101" s="657"/>
      <c r="AK101" s="657"/>
      <c r="AL101" s="657"/>
      <c r="AM101" s="658"/>
      <c r="AN101" s="109">
        <f>P23</f>
        <v>0</v>
      </c>
      <c r="AO101" s="102"/>
      <c r="AP101" s="102"/>
      <c r="AQ101" s="102"/>
      <c r="AR101" s="110"/>
      <c r="AW101" s="111"/>
    </row>
    <row r="102" spans="4:7" ht="7.5" customHeight="1" hidden="1">
      <c r="D102" s="2"/>
      <c r="E102" s="2"/>
      <c r="F102" s="2"/>
      <c r="G102" s="2"/>
    </row>
    <row r="103" spans="4:50" ht="12.75" hidden="1">
      <c r="D103" s="2"/>
      <c r="E103" s="2"/>
      <c r="F103" s="2"/>
      <c r="G103" s="2"/>
      <c r="AA103" s="14"/>
      <c r="AB103" s="659" t="s">
        <v>87</v>
      </c>
      <c r="AC103" s="660"/>
      <c r="AD103" s="113">
        <f>IF(AH12&lt;&gt;"",AH12,MassnahmeBeginn)</f>
        <v>0</v>
      </c>
      <c r="AE103" s="111"/>
      <c r="AF103" s="114"/>
      <c r="AG103" s="115" t="s">
        <v>88</v>
      </c>
      <c r="AH103" s="661">
        <f>IF(MassnahmeEnde&lt;&gt;"",MassnahmeEnde,AH13)</f>
        <v>0</v>
      </c>
      <c r="AI103" s="662"/>
      <c r="AJ103" s="116"/>
      <c r="AK103" s="117"/>
      <c r="AL103" s="118" t="s">
        <v>260</v>
      </c>
      <c r="AM103" s="119">
        <f>MSTNGesamt</f>
        <v>0</v>
      </c>
      <c r="AN103" s="120"/>
      <c r="AO103" s="121"/>
      <c r="AP103" s="121"/>
      <c r="AQ103" s="121"/>
      <c r="AR103" s="121"/>
      <c r="AS103" s="121"/>
      <c r="AT103" s="121"/>
      <c r="AU103" s="121"/>
      <c r="AV103" s="121"/>
      <c r="AW103" s="121"/>
      <c r="AX103" s="121"/>
    </row>
    <row r="104" spans="4:44" ht="9.75" customHeight="1" hidden="1">
      <c r="D104" s="2"/>
      <c r="E104" s="2"/>
      <c r="F104" s="2"/>
      <c r="G104" s="2"/>
      <c r="AA104" s="14"/>
      <c r="AB104" s="14"/>
      <c r="AC104" s="14"/>
      <c r="AD104" s="122">
        <f>AD103</f>
        <v>0</v>
      </c>
      <c r="AE104" s="123"/>
      <c r="AG104" s="14"/>
      <c r="AH104" s="663">
        <f>AH103</f>
        <v>0</v>
      </c>
      <c r="AI104" s="663"/>
      <c r="AJ104" s="124"/>
      <c r="AK104" s="124"/>
      <c r="AL104" s="125"/>
      <c r="AM104" s="124"/>
      <c r="AN104" s="124"/>
      <c r="AO104" s="124"/>
      <c r="AP104" s="124"/>
      <c r="AQ104" s="124"/>
      <c r="AR104" s="124"/>
    </row>
    <row r="105" spans="4:44" ht="12.75" hidden="1">
      <c r="D105" s="2"/>
      <c r="E105" s="2"/>
      <c r="F105" s="2"/>
      <c r="G105" s="2"/>
      <c r="AA105" s="659" t="s">
        <v>64</v>
      </c>
      <c r="AB105" s="664"/>
      <c r="AC105" s="665"/>
      <c r="AD105" s="579" t="s">
        <v>28</v>
      </c>
      <c r="AF105" s="128"/>
      <c r="AG105" s="118" t="s">
        <v>65</v>
      </c>
      <c r="AH105" s="666">
        <f>IF(AB113="","",MAX(AB113:AB289))</f>
        <v>1</v>
      </c>
      <c r="AI105" s="667"/>
      <c r="AJ105" s="129"/>
      <c r="AK105" s="117"/>
      <c r="AL105" s="130"/>
      <c r="AM105" s="131"/>
      <c r="AN105" s="120"/>
      <c r="AO105" s="121"/>
      <c r="AP105" s="121"/>
      <c r="AQ105" s="121"/>
      <c r="AR105" s="121"/>
    </row>
    <row r="106" spans="4:44" ht="0.75" customHeight="1" hidden="1">
      <c r="D106" s="2"/>
      <c r="E106" s="2"/>
      <c r="F106" s="2"/>
      <c r="G106" s="2"/>
      <c r="AA106" s="659" t="s">
        <v>99</v>
      </c>
      <c r="AB106" s="664"/>
      <c r="AC106" s="665"/>
      <c r="AD106" s="10" t="s">
        <v>15</v>
      </c>
      <c r="AF106" s="128"/>
      <c r="AG106" s="118"/>
      <c r="AH106" s="10"/>
      <c r="AI106" s="10"/>
      <c r="AJ106" s="129"/>
      <c r="AK106" s="117"/>
      <c r="AL106" s="130"/>
      <c r="AM106" s="131"/>
      <c r="AN106" s="120"/>
      <c r="AO106" s="121"/>
      <c r="AP106" s="121"/>
      <c r="AQ106" s="121"/>
      <c r="AR106" s="121"/>
    </row>
    <row r="107" spans="4:44" ht="13.5" customHeight="1" hidden="1">
      <c r="D107" s="2"/>
      <c r="E107" s="2"/>
      <c r="F107" s="2"/>
      <c r="G107" s="2"/>
      <c r="AA107" s="112"/>
      <c r="AB107" s="126"/>
      <c r="AC107" s="127"/>
      <c r="AD107" s="568">
        <f>IF(AND(AD105="nein",WEEKDAY(AD103)=7,AD103&gt;30000),"Beginn am SA! ","")&amp;IF(AND(AD105="nein",WEEKDAY(AH103)=7,AH103&gt;30000),"Ende am SA! ","")</f>
      </c>
      <c r="AF107" s="128"/>
      <c r="AG107" s="118"/>
      <c r="AH107" s="10"/>
      <c r="AI107" s="10"/>
      <c r="AJ107" s="129"/>
      <c r="AK107" s="117"/>
      <c r="AL107" s="130"/>
      <c r="AM107" s="131"/>
      <c r="AN107" s="120"/>
      <c r="AO107" s="121"/>
      <c r="AP107" s="121"/>
      <c r="AQ107" s="121"/>
      <c r="AR107" s="121"/>
    </row>
    <row r="108" spans="4:44" ht="1.5" customHeight="1" hidden="1">
      <c r="D108" s="2"/>
      <c r="E108" s="2"/>
      <c r="F108" s="2"/>
      <c r="G108" s="2"/>
      <c r="AA108" s="112"/>
      <c r="AB108" s="126"/>
      <c r="AC108" s="127"/>
      <c r="AD108" s="10"/>
      <c r="AF108" s="128"/>
      <c r="AG108" s="118"/>
      <c r="AH108" s="10"/>
      <c r="AI108" s="10"/>
      <c r="AJ108" s="129"/>
      <c r="AK108" s="117"/>
      <c r="AL108" s="130"/>
      <c r="AM108" s="131"/>
      <c r="AN108" s="120"/>
      <c r="AO108" s="121"/>
      <c r="AP108" s="121"/>
      <c r="AQ108" s="121"/>
      <c r="AR108" s="121"/>
    </row>
    <row r="109" spans="4:44" ht="12.75" hidden="1">
      <c r="D109" s="2"/>
      <c r="E109" s="2"/>
      <c r="F109" s="2"/>
      <c r="G109" s="2"/>
      <c r="AB109" s="132"/>
      <c r="AC109" s="133"/>
      <c r="AD109" s="134"/>
      <c r="AE109" s="135"/>
      <c r="AF109" s="102"/>
      <c r="AG109" s="129"/>
      <c r="AH109" s="136"/>
      <c r="AI109" s="137"/>
      <c r="AJ109" s="129"/>
      <c r="AK109" s="137"/>
      <c r="AL109" s="137"/>
      <c r="AM109" s="51"/>
      <c r="AN109" s="138"/>
      <c r="AO109" s="102"/>
      <c r="AP109" s="102"/>
      <c r="AQ109" s="102"/>
      <c r="AR109" s="102"/>
    </row>
    <row r="110" spans="4:44" ht="12.75" hidden="1">
      <c r="D110" s="2"/>
      <c r="E110" s="2"/>
      <c r="F110" s="2"/>
      <c r="G110" s="2"/>
      <c r="AB110" s="139"/>
      <c r="AC110" s="140"/>
      <c r="AD110" s="141"/>
      <c r="AE110" s="142"/>
      <c r="AF110" s="143"/>
      <c r="AG110" s="668" t="s">
        <v>89</v>
      </c>
      <c r="AH110" s="668"/>
      <c r="AI110" s="669"/>
      <c r="AJ110" s="144"/>
      <c r="AK110" s="144"/>
      <c r="AL110" s="145"/>
      <c r="AM110" s="146"/>
      <c r="AN110" s="147"/>
      <c r="AO110" s="102"/>
      <c r="AP110" s="102"/>
      <c r="AQ110" s="102"/>
      <c r="AR110" s="102"/>
    </row>
    <row r="111" spans="4:44" ht="12.75" hidden="1">
      <c r="D111" s="2"/>
      <c r="E111" s="2"/>
      <c r="F111" s="2"/>
      <c r="G111" s="2"/>
      <c r="AB111" s="148"/>
      <c r="AC111" s="149"/>
      <c r="AD111" s="150" t="s">
        <v>90</v>
      </c>
      <c r="AE111" s="151">
        <f ca="1">SUM(INDIRECT("AE113:AE"&amp;113+Anzahl_Wochen-1))</f>
        <v>0</v>
      </c>
      <c r="AF111" s="151">
        <f ca="1">SUM(INDIRECT("AF113:AF"&amp;113+Anzahl_Wochen-1))</f>
        <v>0</v>
      </c>
      <c r="AG111" s="151">
        <f ca="1">SUM(INDIRECT("AG113:AG"&amp;113+Anzahl_Wochen-1))</f>
        <v>0</v>
      </c>
      <c r="AH111" s="151">
        <f ca="1">SUM(INDIRECT("AH113:AH"&amp;113+Anzahl_Wochen-1))</f>
        <v>0</v>
      </c>
      <c r="AI111" s="151">
        <f ca="1">SUM(INDIRECT("AI113:AI"&amp;113+Anzahl_Wochen-1))</f>
        <v>0</v>
      </c>
      <c r="AJ111" s="152">
        <f>IF(AI111&lt;&gt;$AM$103,"–&gt; Achtung: Diese Summe muss mit den Gesamt MSTN ["&amp;AM103&amp;"] übereinstimmen!","")</f>
      </c>
      <c r="AK111" s="153"/>
      <c r="AL111" s="154"/>
      <c r="AM111" s="155"/>
      <c r="AN111" s="156"/>
      <c r="AO111" s="102"/>
      <c r="AP111" s="102"/>
      <c r="AQ111" s="102"/>
      <c r="AR111" s="163"/>
    </row>
    <row r="112" spans="4:51" ht="76.5" customHeight="1" hidden="1">
      <c r="D112" s="2"/>
      <c r="E112" s="2"/>
      <c r="F112" s="2"/>
      <c r="G112" s="2"/>
      <c r="AB112" s="324" t="s">
        <v>66</v>
      </c>
      <c r="AC112" s="325" t="s">
        <v>26</v>
      </c>
      <c r="AD112" s="325" t="s">
        <v>27</v>
      </c>
      <c r="AE112" s="326" t="str">
        <f>"unterrichtsfreie"&amp;CHAR(10)&amp;"Tage"&amp;CHAR(10)&amp;IF(AD105="ja","(außer So)","(außer Sa, So)")</f>
        <v>unterrichtsfreie
Tage
(außer Sa, So)</v>
      </c>
      <c r="AF112" s="324" t="s">
        <v>67</v>
      </c>
      <c r="AG112" s="326" t="s">
        <v>68</v>
      </c>
      <c r="AH112" s="326" t="s">
        <v>157</v>
      </c>
      <c r="AI112" s="326" t="s">
        <v>91</v>
      </c>
      <c r="AJ112" s="670" t="s">
        <v>149</v>
      </c>
      <c r="AK112" s="670"/>
      <c r="AL112" s="670"/>
      <c r="AM112" s="670"/>
      <c r="AN112" s="670"/>
      <c r="AO112" s="157"/>
      <c r="AP112" s="158"/>
      <c r="AQ112" s="158"/>
      <c r="AR112" s="158"/>
      <c r="AS112" s="569" t="s">
        <v>346</v>
      </c>
      <c r="AT112" s="562" t="s">
        <v>343</v>
      </c>
      <c r="AU112" s="562"/>
      <c r="AV112" s="563" t="s">
        <v>344</v>
      </c>
      <c r="AW112" s="564" t="s">
        <v>105</v>
      </c>
      <c r="AX112" s="565" t="s">
        <v>345</v>
      </c>
      <c r="AY112" s="12"/>
    </row>
    <row r="113" spans="4:51" ht="12.75" hidden="1">
      <c r="D113" s="2"/>
      <c r="E113" s="2"/>
      <c r="F113" s="2"/>
      <c r="G113" s="2"/>
      <c r="AB113" s="159">
        <f>IF(AC113&lt;&gt;"",1,"")</f>
        <v>1</v>
      </c>
      <c r="AC113" s="160">
        <f>AD103</f>
        <v>0</v>
      </c>
      <c r="AD113" s="161">
        <f aca="true" t="shared" si="2" ref="AD113:AD176">IF(AH$15="ja",7-WEEKDAY(AC113,2)+AC113,MIN(AC113+7-WEEKDAY(AC113,2),AH$103))</f>
        <v>0</v>
      </c>
      <c r="AE113" s="583">
        <f>AT113</f>
        <v>0</v>
      </c>
      <c r="AF113" s="162">
        <f>MAX(AS113-AE113,0)</f>
        <v>0</v>
      </c>
      <c r="AG113" s="584"/>
      <c r="AH113" s="584"/>
      <c r="AI113" s="584"/>
      <c r="AJ113" s="671"/>
      <c r="AK113" s="671"/>
      <c r="AL113" s="671"/>
      <c r="AM113" s="671"/>
      <c r="AN113" s="671"/>
      <c r="AO113" s="102"/>
      <c r="AP113" s="102"/>
      <c r="AQ113" s="102"/>
      <c r="AR113" s="293"/>
      <c r="AS113" s="62">
        <f>AD113-AC113+IF(WEEKDAY(AD113)&lt;&gt;1,1,0)-IF(AND(WEEKDAY(AD113,2)&gt;=6,AD$105="nein"),1,0)</f>
        <v>0</v>
      </c>
      <c r="AT113" s="2">
        <f>SUMPRODUCT((AC113&lt;=AV$113:AV$292)*(AD113&gt;=AV$113:AV$292))</f>
        <v>0</v>
      </c>
      <c r="AU113" s="566"/>
      <c r="AV113" s="567">
        <f>IF(AD$105="ja",IF(WEEKDAY(AW113)=1,"-",AW113),IF(OR(WEEKDAY(AW113)=1,WEEKDAY(AW113)=7),"-",AW113))</f>
        <v>43466</v>
      </c>
      <c r="AW113" s="567">
        <v>43466</v>
      </c>
      <c r="AX113" s="12" t="s">
        <v>106</v>
      </c>
      <c r="AY113" s="12">
        <f>YEAR(AW113)</f>
        <v>2019</v>
      </c>
    </row>
    <row r="114" spans="4:51" ht="12.75" hidden="1">
      <c r="D114" s="2"/>
      <c r="E114" s="2"/>
      <c r="F114" s="2"/>
      <c r="G114" s="2"/>
      <c r="AB114" s="164">
        <f aca="true" t="shared" si="3" ref="AB114:AB177">IF(ISERROR(IF(AC114&lt;&gt;"",AB113+1,0)),"",IF(AC114&lt;&gt;"",AB113+1,0))</f>
        <v>0</v>
      </c>
      <c r="AC114" s="165">
        <f>IF(AD113&gt;=AH103,"",AC113+7-WEEKDAY(AD103,2)+1)</f>
      </c>
      <c r="AD114" s="161" t="e">
        <f t="shared" si="2"/>
        <v>#VALUE!</v>
      </c>
      <c r="AE114" s="583" t="e">
        <f aca="true" t="shared" si="4" ref="AE114:AE145">AT114</f>
        <v>#VALUE!</v>
      </c>
      <c r="AF114" s="162" t="e">
        <f aca="true" t="shared" si="5" ref="AF114:AF177">MAX(AS114-AE114,0)</f>
        <v>#VALUE!</v>
      </c>
      <c r="AG114" s="584"/>
      <c r="AH114" s="584"/>
      <c r="AI114" s="584"/>
      <c r="AJ114" s="671"/>
      <c r="AK114" s="671"/>
      <c r="AL114" s="671"/>
      <c r="AM114" s="671"/>
      <c r="AN114" s="671"/>
      <c r="AO114" s="102"/>
      <c r="AP114" s="102"/>
      <c r="AQ114" s="102"/>
      <c r="AR114" s="293"/>
      <c r="AS114" s="62" t="e">
        <f aca="true" t="shared" si="6" ref="AS114:AS177">AD114-AC114+IF(WEEKDAY(AD114)&lt;&gt;1,1,0)-IF(AND(WEEKDAY(AD114,2)&gt;=6,AD$105="nein"),1,0)</f>
        <v>#VALUE!</v>
      </c>
      <c r="AT114" s="2" t="e">
        <f aca="true" t="shared" si="7" ref="AT114:AT177">SUMPRODUCT((AC114&lt;=AV$113:AV$292)*(AD114&gt;=AV$113:AV$292))</f>
        <v>#VALUE!</v>
      </c>
      <c r="AU114" s="566"/>
      <c r="AV114" s="567" t="str">
        <f aca="true" t="shared" si="8" ref="AV114:AV177">IF(AD$105="ja",IF(WEEKDAY(AW114)=1,"-",AW114),IF(OR(WEEKDAY(AW114)=1,WEEKDAY(AW114)=7),"-",AW114))</f>
        <v>-</v>
      </c>
      <c r="AW114" s="567">
        <v>43471</v>
      </c>
      <c r="AX114" s="12" t="s">
        <v>107</v>
      </c>
      <c r="AY114" s="12">
        <f aca="true" t="shared" si="9" ref="AY114:AY177">YEAR(AW114)</f>
        <v>2019</v>
      </c>
    </row>
    <row r="115" spans="4:51" ht="12.75" hidden="1">
      <c r="D115" s="2"/>
      <c r="E115" s="2"/>
      <c r="F115" s="2"/>
      <c r="G115" s="2"/>
      <c r="AB115" s="164">
        <f t="shared" si="3"/>
      </c>
      <c r="AC115" s="165" t="e">
        <f aca="true" t="shared" si="10" ref="AC115:AC178">IF(AD114&gt;=AH$103,"",AC114+7)</f>
        <v>#VALUE!</v>
      </c>
      <c r="AD115" s="161" t="e">
        <f t="shared" si="2"/>
        <v>#VALUE!</v>
      </c>
      <c r="AE115" s="583" t="e">
        <f t="shared" si="4"/>
        <v>#VALUE!</v>
      </c>
      <c r="AF115" s="162" t="e">
        <f t="shared" si="5"/>
        <v>#VALUE!</v>
      </c>
      <c r="AG115" s="584"/>
      <c r="AH115" s="584"/>
      <c r="AI115" s="584"/>
      <c r="AJ115" s="671"/>
      <c r="AK115" s="671"/>
      <c r="AL115" s="671"/>
      <c r="AM115" s="671"/>
      <c r="AN115" s="671"/>
      <c r="AO115" s="102"/>
      <c r="AP115" s="102"/>
      <c r="AQ115" s="102"/>
      <c r="AR115" s="293"/>
      <c r="AS115" s="62" t="e">
        <f t="shared" si="6"/>
        <v>#VALUE!</v>
      </c>
      <c r="AT115" s="2" t="e">
        <f t="shared" si="7"/>
        <v>#VALUE!</v>
      </c>
      <c r="AU115" s="566"/>
      <c r="AV115" s="567">
        <f t="shared" si="8"/>
        <v>43577</v>
      </c>
      <c r="AW115" s="567">
        <v>43577</v>
      </c>
      <c r="AX115" s="12" t="s">
        <v>108</v>
      </c>
      <c r="AY115" s="12">
        <f t="shared" si="9"/>
        <v>2019</v>
      </c>
    </row>
    <row r="116" spans="4:51" ht="12.75" hidden="1">
      <c r="D116" s="2"/>
      <c r="E116" s="2"/>
      <c r="F116" s="2"/>
      <c r="G116" s="2"/>
      <c r="AB116" s="164">
        <f t="shared" si="3"/>
      </c>
      <c r="AC116" s="165" t="e">
        <f t="shared" si="10"/>
        <v>#VALUE!</v>
      </c>
      <c r="AD116" s="161" t="e">
        <f t="shared" si="2"/>
        <v>#VALUE!</v>
      </c>
      <c r="AE116" s="583" t="e">
        <f t="shared" si="4"/>
        <v>#VALUE!</v>
      </c>
      <c r="AF116" s="162" t="e">
        <f t="shared" si="5"/>
        <v>#VALUE!</v>
      </c>
      <c r="AG116" s="584"/>
      <c r="AH116" s="584"/>
      <c r="AI116" s="584"/>
      <c r="AJ116" s="671"/>
      <c r="AK116" s="671"/>
      <c r="AL116" s="671"/>
      <c r="AM116" s="671"/>
      <c r="AN116" s="671"/>
      <c r="AO116" s="102"/>
      <c r="AP116" s="102"/>
      <c r="AQ116" s="102"/>
      <c r="AR116" s="293"/>
      <c r="AS116" s="62" t="e">
        <f t="shared" si="6"/>
        <v>#VALUE!</v>
      </c>
      <c r="AT116" s="2" t="e">
        <f t="shared" si="7"/>
        <v>#VALUE!</v>
      </c>
      <c r="AU116" s="566"/>
      <c r="AV116" s="567">
        <f t="shared" si="8"/>
        <v>43586</v>
      </c>
      <c r="AW116" s="567">
        <v>43586</v>
      </c>
      <c r="AX116" s="12" t="s">
        <v>109</v>
      </c>
      <c r="AY116" s="12">
        <f t="shared" si="9"/>
        <v>2019</v>
      </c>
    </row>
    <row r="117" spans="4:51" ht="12.75" hidden="1">
      <c r="D117" s="2"/>
      <c r="E117" s="2"/>
      <c r="F117" s="2"/>
      <c r="G117" s="2"/>
      <c r="AB117" s="164">
        <f t="shared" si="3"/>
      </c>
      <c r="AC117" s="165" t="e">
        <f t="shared" si="10"/>
        <v>#VALUE!</v>
      </c>
      <c r="AD117" s="161" t="e">
        <f t="shared" si="2"/>
        <v>#VALUE!</v>
      </c>
      <c r="AE117" s="583" t="e">
        <f t="shared" si="4"/>
        <v>#VALUE!</v>
      </c>
      <c r="AF117" s="162" t="e">
        <f t="shared" si="5"/>
        <v>#VALUE!</v>
      </c>
      <c r="AG117" s="584"/>
      <c r="AH117" s="584"/>
      <c r="AI117" s="584"/>
      <c r="AJ117" s="671"/>
      <c r="AK117" s="671"/>
      <c r="AL117" s="671"/>
      <c r="AM117" s="671"/>
      <c r="AN117" s="671"/>
      <c r="AO117" s="102"/>
      <c r="AP117" s="102"/>
      <c r="AQ117" s="102"/>
      <c r="AR117" s="293"/>
      <c r="AS117" s="62" t="e">
        <f t="shared" si="6"/>
        <v>#VALUE!</v>
      </c>
      <c r="AT117" s="2" t="e">
        <f t="shared" si="7"/>
        <v>#VALUE!</v>
      </c>
      <c r="AU117" s="566"/>
      <c r="AV117" s="567">
        <f t="shared" si="8"/>
        <v>43615</v>
      </c>
      <c r="AW117" s="567">
        <v>43615</v>
      </c>
      <c r="AX117" s="12" t="s">
        <v>110</v>
      </c>
      <c r="AY117" s="12">
        <f t="shared" si="9"/>
        <v>2019</v>
      </c>
    </row>
    <row r="118" spans="4:51" ht="12.75" hidden="1">
      <c r="D118" s="2"/>
      <c r="E118" s="2"/>
      <c r="F118" s="2"/>
      <c r="G118" s="2"/>
      <c r="AB118" s="164">
        <f t="shared" si="3"/>
      </c>
      <c r="AC118" s="165" t="e">
        <f t="shared" si="10"/>
        <v>#VALUE!</v>
      </c>
      <c r="AD118" s="161" t="e">
        <f t="shared" si="2"/>
        <v>#VALUE!</v>
      </c>
      <c r="AE118" s="583" t="e">
        <f t="shared" si="4"/>
        <v>#VALUE!</v>
      </c>
      <c r="AF118" s="162" t="e">
        <f t="shared" si="5"/>
        <v>#VALUE!</v>
      </c>
      <c r="AG118" s="584"/>
      <c r="AH118" s="584"/>
      <c r="AI118" s="584"/>
      <c r="AJ118" s="671"/>
      <c r="AK118" s="671"/>
      <c r="AL118" s="671"/>
      <c r="AM118" s="671"/>
      <c r="AN118" s="671"/>
      <c r="AO118" s="102"/>
      <c r="AP118" s="102"/>
      <c r="AQ118" s="102"/>
      <c r="AR118" s="293"/>
      <c r="AS118" s="62" t="e">
        <f t="shared" si="6"/>
        <v>#VALUE!</v>
      </c>
      <c r="AT118" s="2" t="e">
        <f t="shared" si="7"/>
        <v>#VALUE!</v>
      </c>
      <c r="AU118" s="566"/>
      <c r="AV118" s="567">
        <f t="shared" si="8"/>
        <v>43626</v>
      </c>
      <c r="AW118" s="567">
        <v>43626</v>
      </c>
      <c r="AX118" s="12" t="s">
        <v>111</v>
      </c>
      <c r="AY118" s="12">
        <f t="shared" si="9"/>
        <v>2019</v>
      </c>
    </row>
    <row r="119" spans="4:51" ht="12.75" hidden="1">
      <c r="D119" s="2"/>
      <c r="E119" s="2"/>
      <c r="F119" s="2"/>
      <c r="G119" s="2"/>
      <c r="AB119" s="164">
        <f t="shared" si="3"/>
      </c>
      <c r="AC119" s="165" t="e">
        <f t="shared" si="10"/>
        <v>#VALUE!</v>
      </c>
      <c r="AD119" s="161" t="e">
        <f t="shared" si="2"/>
        <v>#VALUE!</v>
      </c>
      <c r="AE119" s="583" t="e">
        <f t="shared" si="4"/>
        <v>#VALUE!</v>
      </c>
      <c r="AF119" s="162" t="e">
        <f t="shared" si="5"/>
        <v>#VALUE!</v>
      </c>
      <c r="AG119" s="584"/>
      <c r="AH119" s="584"/>
      <c r="AI119" s="584"/>
      <c r="AJ119" s="671"/>
      <c r="AK119" s="671"/>
      <c r="AL119" s="671"/>
      <c r="AM119" s="671"/>
      <c r="AN119" s="671"/>
      <c r="AO119" s="102"/>
      <c r="AP119" s="102"/>
      <c r="AQ119" s="102"/>
      <c r="AR119" s="293"/>
      <c r="AS119" s="62" t="e">
        <f t="shared" si="6"/>
        <v>#VALUE!</v>
      </c>
      <c r="AT119" s="2" t="e">
        <f t="shared" si="7"/>
        <v>#VALUE!</v>
      </c>
      <c r="AU119" s="566"/>
      <c r="AV119" s="567">
        <f t="shared" si="8"/>
        <v>43636</v>
      </c>
      <c r="AW119" s="567">
        <v>43636</v>
      </c>
      <c r="AX119" s="12" t="s">
        <v>112</v>
      </c>
      <c r="AY119" s="12">
        <f t="shared" si="9"/>
        <v>2019</v>
      </c>
    </row>
    <row r="120" spans="4:51" ht="12.75" hidden="1">
      <c r="D120" s="2"/>
      <c r="E120" s="2"/>
      <c r="F120" s="2"/>
      <c r="G120" s="2"/>
      <c r="AB120" s="164">
        <f t="shared" si="3"/>
      </c>
      <c r="AC120" s="165" t="e">
        <f t="shared" si="10"/>
        <v>#VALUE!</v>
      </c>
      <c r="AD120" s="161" t="e">
        <f t="shared" si="2"/>
        <v>#VALUE!</v>
      </c>
      <c r="AE120" s="583" t="e">
        <f t="shared" si="4"/>
        <v>#VALUE!</v>
      </c>
      <c r="AF120" s="162" t="e">
        <f t="shared" si="5"/>
        <v>#VALUE!</v>
      </c>
      <c r="AG120" s="584"/>
      <c r="AH120" s="584"/>
      <c r="AI120" s="584"/>
      <c r="AJ120" s="671"/>
      <c r="AK120" s="671"/>
      <c r="AL120" s="671"/>
      <c r="AM120" s="671"/>
      <c r="AN120" s="671"/>
      <c r="AO120" s="102"/>
      <c r="AP120" s="102"/>
      <c r="AQ120" s="102"/>
      <c r="AR120" s="293"/>
      <c r="AS120" s="62" t="e">
        <f t="shared" si="6"/>
        <v>#VALUE!</v>
      </c>
      <c r="AT120" s="2" t="e">
        <f t="shared" si="7"/>
        <v>#VALUE!</v>
      </c>
      <c r="AU120" s="566"/>
      <c r="AV120" s="567">
        <f t="shared" si="8"/>
        <v>43692</v>
      </c>
      <c r="AW120" s="567">
        <v>43692</v>
      </c>
      <c r="AX120" s="12" t="s">
        <v>113</v>
      </c>
      <c r="AY120" s="12">
        <f t="shared" si="9"/>
        <v>2019</v>
      </c>
    </row>
    <row r="121" spans="4:51" ht="12.75" hidden="1">
      <c r="D121" s="2"/>
      <c r="E121" s="2"/>
      <c r="F121" s="2"/>
      <c r="G121" s="2"/>
      <c r="AB121" s="164">
        <f t="shared" si="3"/>
      </c>
      <c r="AC121" s="165" t="e">
        <f t="shared" si="10"/>
        <v>#VALUE!</v>
      </c>
      <c r="AD121" s="161" t="e">
        <f t="shared" si="2"/>
        <v>#VALUE!</v>
      </c>
      <c r="AE121" s="583" t="e">
        <f t="shared" si="4"/>
        <v>#VALUE!</v>
      </c>
      <c r="AF121" s="162" t="e">
        <f t="shared" si="5"/>
        <v>#VALUE!</v>
      </c>
      <c r="AG121" s="584"/>
      <c r="AH121" s="584"/>
      <c r="AI121" s="584"/>
      <c r="AJ121" s="671"/>
      <c r="AK121" s="671"/>
      <c r="AL121" s="671"/>
      <c r="AM121" s="671"/>
      <c r="AN121" s="671"/>
      <c r="AO121" s="102"/>
      <c r="AP121" s="102"/>
      <c r="AQ121" s="102"/>
      <c r="AR121" s="293"/>
      <c r="AS121" s="62" t="e">
        <f t="shared" si="6"/>
        <v>#VALUE!</v>
      </c>
      <c r="AT121" s="2" t="e">
        <f t="shared" si="7"/>
        <v>#VALUE!</v>
      </c>
      <c r="AU121" s="566"/>
      <c r="AV121" s="567" t="str">
        <f t="shared" si="8"/>
        <v>-</v>
      </c>
      <c r="AW121" s="567">
        <v>43764</v>
      </c>
      <c r="AX121" s="12" t="s">
        <v>114</v>
      </c>
      <c r="AY121" s="12">
        <f t="shared" si="9"/>
        <v>2019</v>
      </c>
    </row>
    <row r="122" spans="4:51" ht="12.75" hidden="1">
      <c r="D122" s="2"/>
      <c r="E122" s="2"/>
      <c r="F122" s="2"/>
      <c r="G122" s="2"/>
      <c r="AB122" s="164">
        <f t="shared" si="3"/>
      </c>
      <c r="AC122" s="165" t="e">
        <f t="shared" si="10"/>
        <v>#VALUE!</v>
      </c>
      <c r="AD122" s="161" t="e">
        <f t="shared" si="2"/>
        <v>#VALUE!</v>
      </c>
      <c r="AE122" s="583" t="e">
        <f t="shared" si="4"/>
        <v>#VALUE!</v>
      </c>
      <c r="AF122" s="162" t="e">
        <f t="shared" si="5"/>
        <v>#VALUE!</v>
      </c>
      <c r="AG122" s="584"/>
      <c r="AH122" s="584"/>
      <c r="AI122" s="584"/>
      <c r="AJ122" s="671"/>
      <c r="AK122" s="671"/>
      <c r="AL122" s="671"/>
      <c r="AM122" s="671"/>
      <c r="AN122" s="671"/>
      <c r="AO122" s="102"/>
      <c r="AP122" s="102"/>
      <c r="AQ122" s="102"/>
      <c r="AR122" s="293"/>
      <c r="AS122" s="62" t="e">
        <f t="shared" si="6"/>
        <v>#VALUE!</v>
      </c>
      <c r="AT122" s="2" t="e">
        <f t="shared" si="7"/>
        <v>#VALUE!</v>
      </c>
      <c r="AU122" s="566"/>
      <c r="AV122" s="567">
        <f t="shared" si="8"/>
        <v>43770</v>
      </c>
      <c r="AW122" s="567">
        <v>43770</v>
      </c>
      <c r="AX122" s="12" t="s">
        <v>115</v>
      </c>
      <c r="AY122" s="12">
        <f t="shared" si="9"/>
        <v>2019</v>
      </c>
    </row>
    <row r="123" spans="4:51" ht="12.75" hidden="1">
      <c r="D123" s="2"/>
      <c r="E123" s="2"/>
      <c r="F123" s="2"/>
      <c r="G123" s="2"/>
      <c r="AB123" s="164">
        <f t="shared" si="3"/>
      </c>
      <c r="AC123" s="165" t="e">
        <f t="shared" si="10"/>
        <v>#VALUE!</v>
      </c>
      <c r="AD123" s="161" t="e">
        <f t="shared" si="2"/>
        <v>#VALUE!</v>
      </c>
      <c r="AE123" s="583" t="e">
        <f t="shared" si="4"/>
        <v>#VALUE!</v>
      </c>
      <c r="AF123" s="162" t="e">
        <f t="shared" si="5"/>
        <v>#VALUE!</v>
      </c>
      <c r="AG123" s="584"/>
      <c r="AH123" s="584"/>
      <c r="AI123" s="584"/>
      <c r="AJ123" s="671"/>
      <c r="AK123" s="671"/>
      <c r="AL123" s="671"/>
      <c r="AM123" s="671"/>
      <c r="AN123" s="671"/>
      <c r="AO123" s="102"/>
      <c r="AP123" s="102"/>
      <c r="AQ123" s="102"/>
      <c r="AR123" s="293"/>
      <c r="AS123" s="62" t="e">
        <f t="shared" si="6"/>
        <v>#VALUE!</v>
      </c>
      <c r="AT123" s="2" t="e">
        <f t="shared" si="7"/>
        <v>#VALUE!</v>
      </c>
      <c r="AU123" s="566"/>
      <c r="AV123" s="567" t="str">
        <f t="shared" si="8"/>
        <v>-</v>
      </c>
      <c r="AW123" s="567">
        <v>43807</v>
      </c>
      <c r="AX123" s="12" t="s">
        <v>116</v>
      </c>
      <c r="AY123" s="12">
        <f t="shared" si="9"/>
        <v>2019</v>
      </c>
    </row>
    <row r="124" spans="4:51" ht="12.75" hidden="1">
      <c r="D124" s="2"/>
      <c r="E124" s="2"/>
      <c r="F124" s="2"/>
      <c r="G124" s="2"/>
      <c r="AB124" s="164">
        <f t="shared" si="3"/>
      </c>
      <c r="AC124" s="165" t="e">
        <f t="shared" si="10"/>
        <v>#VALUE!</v>
      </c>
      <c r="AD124" s="161" t="e">
        <f t="shared" si="2"/>
        <v>#VALUE!</v>
      </c>
      <c r="AE124" s="583" t="e">
        <f t="shared" si="4"/>
        <v>#VALUE!</v>
      </c>
      <c r="AF124" s="162" t="e">
        <f t="shared" si="5"/>
        <v>#VALUE!</v>
      </c>
      <c r="AG124" s="584"/>
      <c r="AH124" s="584"/>
      <c r="AI124" s="584"/>
      <c r="AJ124" s="671"/>
      <c r="AK124" s="671"/>
      <c r="AL124" s="671"/>
      <c r="AM124" s="671"/>
      <c r="AN124" s="671"/>
      <c r="AO124" s="102"/>
      <c r="AP124" s="102"/>
      <c r="AQ124" s="102"/>
      <c r="AR124" s="293"/>
      <c r="AS124" s="62" t="e">
        <f t="shared" si="6"/>
        <v>#VALUE!</v>
      </c>
      <c r="AT124" s="2" t="e">
        <f t="shared" si="7"/>
        <v>#VALUE!</v>
      </c>
      <c r="AU124" s="566"/>
      <c r="AV124" s="567">
        <f t="shared" si="8"/>
        <v>43823</v>
      </c>
      <c r="AW124" s="567">
        <v>43823</v>
      </c>
      <c r="AX124" s="12" t="s">
        <v>117</v>
      </c>
      <c r="AY124" s="12">
        <f t="shared" si="9"/>
        <v>2019</v>
      </c>
    </row>
    <row r="125" spans="4:51" ht="12.75" hidden="1">
      <c r="D125" s="2"/>
      <c r="E125" s="2"/>
      <c r="F125" s="2"/>
      <c r="G125" s="2"/>
      <c r="AB125" s="164">
        <f t="shared" si="3"/>
      </c>
      <c r="AC125" s="165" t="e">
        <f t="shared" si="10"/>
        <v>#VALUE!</v>
      </c>
      <c r="AD125" s="161" t="e">
        <f t="shared" si="2"/>
        <v>#VALUE!</v>
      </c>
      <c r="AE125" s="583" t="e">
        <f t="shared" si="4"/>
        <v>#VALUE!</v>
      </c>
      <c r="AF125" s="162" t="e">
        <f t="shared" si="5"/>
        <v>#VALUE!</v>
      </c>
      <c r="AG125" s="584"/>
      <c r="AH125" s="584"/>
      <c r="AI125" s="584"/>
      <c r="AJ125" s="671"/>
      <c r="AK125" s="671"/>
      <c r="AL125" s="671"/>
      <c r="AM125" s="671"/>
      <c r="AN125" s="671"/>
      <c r="AO125" s="102"/>
      <c r="AP125" s="102"/>
      <c r="AQ125" s="102"/>
      <c r="AR125" s="293"/>
      <c r="AS125" s="62" t="e">
        <f t="shared" si="6"/>
        <v>#VALUE!</v>
      </c>
      <c r="AT125" s="2" t="e">
        <f t="shared" si="7"/>
        <v>#VALUE!</v>
      </c>
      <c r="AU125" s="566"/>
      <c r="AV125" s="567">
        <f t="shared" si="8"/>
        <v>43824</v>
      </c>
      <c r="AW125" s="567">
        <v>43824</v>
      </c>
      <c r="AX125" s="12" t="s">
        <v>118</v>
      </c>
      <c r="AY125" s="12">
        <f t="shared" si="9"/>
        <v>2019</v>
      </c>
    </row>
    <row r="126" spans="4:51" ht="12.75" hidden="1">
      <c r="D126" s="2"/>
      <c r="E126" s="2"/>
      <c r="F126" s="2"/>
      <c r="G126" s="2"/>
      <c r="AB126" s="164">
        <f t="shared" si="3"/>
      </c>
      <c r="AC126" s="165" t="e">
        <f t="shared" si="10"/>
        <v>#VALUE!</v>
      </c>
      <c r="AD126" s="161" t="e">
        <f t="shared" si="2"/>
        <v>#VALUE!</v>
      </c>
      <c r="AE126" s="583" t="e">
        <f t="shared" si="4"/>
        <v>#VALUE!</v>
      </c>
      <c r="AF126" s="162" t="e">
        <f t="shared" si="5"/>
        <v>#VALUE!</v>
      </c>
      <c r="AG126" s="584"/>
      <c r="AH126" s="584"/>
      <c r="AI126" s="584"/>
      <c r="AJ126" s="671"/>
      <c r="AK126" s="671"/>
      <c r="AL126" s="671"/>
      <c r="AM126" s="671"/>
      <c r="AN126" s="671"/>
      <c r="AO126" s="102"/>
      <c r="AP126" s="102"/>
      <c r="AQ126" s="102"/>
      <c r="AR126" s="293"/>
      <c r="AS126" s="62" t="e">
        <f t="shared" si="6"/>
        <v>#VALUE!</v>
      </c>
      <c r="AT126" s="2" t="e">
        <f t="shared" si="7"/>
        <v>#VALUE!</v>
      </c>
      <c r="AU126" s="566"/>
      <c r="AV126" s="567">
        <f t="shared" si="8"/>
        <v>43825</v>
      </c>
      <c r="AW126" s="567">
        <v>43825</v>
      </c>
      <c r="AX126" s="12" t="s">
        <v>119</v>
      </c>
      <c r="AY126" s="12">
        <f t="shared" si="9"/>
        <v>2019</v>
      </c>
    </row>
    <row r="127" spans="4:51" ht="12.75" hidden="1">
      <c r="D127" s="2"/>
      <c r="E127" s="2"/>
      <c r="F127" s="2"/>
      <c r="G127" s="2"/>
      <c r="AB127" s="164">
        <f t="shared" si="3"/>
      </c>
      <c r="AC127" s="165" t="e">
        <f t="shared" si="10"/>
        <v>#VALUE!</v>
      </c>
      <c r="AD127" s="161" t="e">
        <f t="shared" si="2"/>
        <v>#VALUE!</v>
      </c>
      <c r="AE127" s="583" t="e">
        <f t="shared" si="4"/>
        <v>#VALUE!</v>
      </c>
      <c r="AF127" s="162" t="e">
        <f t="shared" si="5"/>
        <v>#VALUE!</v>
      </c>
      <c r="AG127" s="584"/>
      <c r="AH127" s="584"/>
      <c r="AI127" s="584"/>
      <c r="AJ127" s="671"/>
      <c r="AK127" s="671"/>
      <c r="AL127" s="671"/>
      <c r="AM127" s="671"/>
      <c r="AN127" s="671"/>
      <c r="AO127" s="102"/>
      <c r="AP127" s="102"/>
      <c r="AQ127" s="102"/>
      <c r="AR127" s="293"/>
      <c r="AS127" s="62" t="e">
        <f t="shared" si="6"/>
        <v>#VALUE!</v>
      </c>
      <c r="AT127" s="2" t="e">
        <f t="shared" si="7"/>
        <v>#VALUE!</v>
      </c>
      <c r="AU127" s="566"/>
      <c r="AV127" s="567">
        <f t="shared" si="8"/>
        <v>43830</v>
      </c>
      <c r="AW127" s="567">
        <v>43830</v>
      </c>
      <c r="AX127" s="12" t="s">
        <v>117</v>
      </c>
      <c r="AY127" s="12">
        <f t="shared" si="9"/>
        <v>2019</v>
      </c>
    </row>
    <row r="128" spans="4:51" ht="12.75" hidden="1">
      <c r="D128" s="2"/>
      <c r="E128" s="2"/>
      <c r="F128" s="2"/>
      <c r="G128" s="2"/>
      <c r="AB128" s="164">
        <f t="shared" si="3"/>
      </c>
      <c r="AC128" s="165" t="e">
        <f t="shared" si="10"/>
        <v>#VALUE!</v>
      </c>
      <c r="AD128" s="161" t="e">
        <f t="shared" si="2"/>
        <v>#VALUE!</v>
      </c>
      <c r="AE128" s="583" t="e">
        <f t="shared" si="4"/>
        <v>#VALUE!</v>
      </c>
      <c r="AF128" s="162" t="e">
        <f t="shared" si="5"/>
        <v>#VALUE!</v>
      </c>
      <c r="AG128" s="584"/>
      <c r="AH128" s="584"/>
      <c r="AI128" s="584"/>
      <c r="AJ128" s="671"/>
      <c r="AK128" s="671"/>
      <c r="AL128" s="671"/>
      <c r="AM128" s="671"/>
      <c r="AN128" s="671"/>
      <c r="AO128" s="102"/>
      <c r="AP128" s="102"/>
      <c r="AQ128" s="102"/>
      <c r="AR128" s="293"/>
      <c r="AS128" s="62" t="e">
        <f t="shared" si="6"/>
        <v>#VALUE!</v>
      </c>
      <c r="AT128" s="2" t="e">
        <f t="shared" si="7"/>
        <v>#VALUE!</v>
      </c>
      <c r="AU128" s="566"/>
      <c r="AV128" s="567">
        <f t="shared" si="8"/>
        <v>43831</v>
      </c>
      <c r="AW128" s="567">
        <v>43831</v>
      </c>
      <c r="AX128" s="12" t="s">
        <v>106</v>
      </c>
      <c r="AY128" s="12">
        <f t="shared" si="9"/>
        <v>2020</v>
      </c>
    </row>
    <row r="129" spans="4:51" ht="12.75" hidden="1">
      <c r="D129" s="2"/>
      <c r="E129" s="2"/>
      <c r="F129" s="2"/>
      <c r="G129" s="2"/>
      <c r="AB129" s="164">
        <f t="shared" si="3"/>
      </c>
      <c r="AC129" s="165" t="e">
        <f t="shared" si="10"/>
        <v>#VALUE!</v>
      </c>
      <c r="AD129" s="161" t="e">
        <f t="shared" si="2"/>
        <v>#VALUE!</v>
      </c>
      <c r="AE129" s="583" t="e">
        <f t="shared" si="4"/>
        <v>#VALUE!</v>
      </c>
      <c r="AF129" s="162" t="e">
        <f t="shared" si="5"/>
        <v>#VALUE!</v>
      </c>
      <c r="AG129" s="584"/>
      <c r="AH129" s="584"/>
      <c r="AI129" s="584"/>
      <c r="AJ129" s="671"/>
      <c r="AK129" s="671"/>
      <c r="AL129" s="671"/>
      <c r="AM129" s="671"/>
      <c r="AN129" s="671"/>
      <c r="AO129" s="102"/>
      <c r="AP129" s="102"/>
      <c r="AQ129" s="102"/>
      <c r="AR129" s="293"/>
      <c r="AS129" s="62" t="e">
        <f t="shared" si="6"/>
        <v>#VALUE!</v>
      </c>
      <c r="AT129" s="2" t="e">
        <f t="shared" si="7"/>
        <v>#VALUE!</v>
      </c>
      <c r="AU129" s="566"/>
      <c r="AV129" s="567">
        <f t="shared" si="8"/>
        <v>43836</v>
      </c>
      <c r="AW129" s="567">
        <v>43836</v>
      </c>
      <c r="AX129" s="12" t="s">
        <v>107</v>
      </c>
      <c r="AY129" s="12">
        <f t="shared" si="9"/>
        <v>2020</v>
      </c>
    </row>
    <row r="130" spans="4:51" ht="12.75" hidden="1">
      <c r="D130" s="2"/>
      <c r="E130" s="2"/>
      <c r="F130" s="2"/>
      <c r="G130" s="2"/>
      <c r="AB130" s="164">
        <f t="shared" si="3"/>
      </c>
      <c r="AC130" s="165" t="e">
        <f t="shared" si="10"/>
        <v>#VALUE!</v>
      </c>
      <c r="AD130" s="161" t="e">
        <f t="shared" si="2"/>
        <v>#VALUE!</v>
      </c>
      <c r="AE130" s="583" t="e">
        <f t="shared" si="4"/>
        <v>#VALUE!</v>
      </c>
      <c r="AF130" s="162" t="e">
        <f t="shared" si="5"/>
        <v>#VALUE!</v>
      </c>
      <c r="AG130" s="584"/>
      <c r="AH130" s="584"/>
      <c r="AI130" s="584"/>
      <c r="AJ130" s="671"/>
      <c r="AK130" s="671"/>
      <c r="AL130" s="671"/>
      <c r="AM130" s="671"/>
      <c r="AN130" s="671"/>
      <c r="AO130" s="102"/>
      <c r="AP130" s="102"/>
      <c r="AQ130" s="102"/>
      <c r="AR130" s="293"/>
      <c r="AS130" s="62" t="e">
        <f t="shared" si="6"/>
        <v>#VALUE!</v>
      </c>
      <c r="AT130" s="2" t="e">
        <f t="shared" si="7"/>
        <v>#VALUE!</v>
      </c>
      <c r="AU130" s="566"/>
      <c r="AV130" s="567">
        <f t="shared" si="8"/>
        <v>43934</v>
      </c>
      <c r="AW130" s="567">
        <v>43934</v>
      </c>
      <c r="AX130" s="12" t="s">
        <v>108</v>
      </c>
      <c r="AY130" s="12">
        <f t="shared" si="9"/>
        <v>2020</v>
      </c>
    </row>
    <row r="131" spans="4:51" ht="12.75" hidden="1">
      <c r="D131" s="2"/>
      <c r="E131" s="2"/>
      <c r="F131" s="2"/>
      <c r="G131" s="2"/>
      <c r="AB131" s="164">
        <f t="shared" si="3"/>
      </c>
      <c r="AC131" s="165" t="e">
        <f t="shared" si="10"/>
        <v>#VALUE!</v>
      </c>
      <c r="AD131" s="161" t="e">
        <f t="shared" si="2"/>
        <v>#VALUE!</v>
      </c>
      <c r="AE131" s="583" t="e">
        <f t="shared" si="4"/>
        <v>#VALUE!</v>
      </c>
      <c r="AF131" s="162" t="e">
        <f t="shared" si="5"/>
        <v>#VALUE!</v>
      </c>
      <c r="AG131" s="584"/>
      <c r="AH131" s="584"/>
      <c r="AI131" s="584"/>
      <c r="AJ131" s="671"/>
      <c r="AK131" s="671"/>
      <c r="AL131" s="671"/>
      <c r="AM131" s="671"/>
      <c r="AN131" s="671"/>
      <c r="AO131" s="102"/>
      <c r="AP131" s="102"/>
      <c r="AQ131" s="102"/>
      <c r="AR131" s="293"/>
      <c r="AS131" s="62" t="e">
        <f t="shared" si="6"/>
        <v>#VALUE!</v>
      </c>
      <c r="AT131" s="2" t="e">
        <f t="shared" si="7"/>
        <v>#VALUE!</v>
      </c>
      <c r="AU131" s="566"/>
      <c r="AV131" s="567">
        <f t="shared" si="8"/>
        <v>43952</v>
      </c>
      <c r="AW131" s="567">
        <v>43952</v>
      </c>
      <c r="AX131" s="12" t="s">
        <v>109</v>
      </c>
      <c r="AY131" s="12">
        <f t="shared" si="9"/>
        <v>2020</v>
      </c>
    </row>
    <row r="132" spans="4:51" ht="12.75" hidden="1">
      <c r="D132" s="2"/>
      <c r="E132" s="2"/>
      <c r="F132" s="2"/>
      <c r="G132" s="2"/>
      <c r="AB132" s="164">
        <f t="shared" si="3"/>
      </c>
      <c r="AC132" s="165" t="e">
        <f t="shared" si="10"/>
        <v>#VALUE!</v>
      </c>
      <c r="AD132" s="161" t="e">
        <f t="shared" si="2"/>
        <v>#VALUE!</v>
      </c>
      <c r="AE132" s="583" t="e">
        <f t="shared" si="4"/>
        <v>#VALUE!</v>
      </c>
      <c r="AF132" s="162" t="e">
        <f t="shared" si="5"/>
        <v>#VALUE!</v>
      </c>
      <c r="AG132" s="584"/>
      <c r="AH132" s="584"/>
      <c r="AI132" s="584"/>
      <c r="AJ132" s="671"/>
      <c r="AK132" s="671"/>
      <c r="AL132" s="671"/>
      <c r="AM132" s="671"/>
      <c r="AN132" s="671"/>
      <c r="AO132" s="102"/>
      <c r="AP132" s="102"/>
      <c r="AQ132" s="102"/>
      <c r="AR132" s="293"/>
      <c r="AS132" s="62" t="e">
        <f t="shared" si="6"/>
        <v>#VALUE!</v>
      </c>
      <c r="AT132" s="2" t="e">
        <f t="shared" si="7"/>
        <v>#VALUE!</v>
      </c>
      <c r="AU132" s="566"/>
      <c r="AV132" s="567">
        <f t="shared" si="8"/>
        <v>43972</v>
      </c>
      <c r="AW132" s="567">
        <v>43972</v>
      </c>
      <c r="AX132" s="12" t="s">
        <v>110</v>
      </c>
      <c r="AY132" s="12">
        <f t="shared" si="9"/>
        <v>2020</v>
      </c>
    </row>
    <row r="133" spans="4:51" ht="12.75" hidden="1">
      <c r="D133" s="2"/>
      <c r="E133" s="2"/>
      <c r="F133" s="2"/>
      <c r="G133" s="2"/>
      <c r="AB133" s="164">
        <f t="shared" si="3"/>
      </c>
      <c r="AC133" s="165" t="e">
        <f t="shared" si="10"/>
        <v>#VALUE!</v>
      </c>
      <c r="AD133" s="161" t="e">
        <f t="shared" si="2"/>
        <v>#VALUE!</v>
      </c>
      <c r="AE133" s="583" t="e">
        <f t="shared" si="4"/>
        <v>#VALUE!</v>
      </c>
      <c r="AF133" s="162" t="e">
        <f t="shared" si="5"/>
        <v>#VALUE!</v>
      </c>
      <c r="AG133" s="584"/>
      <c r="AH133" s="584"/>
      <c r="AI133" s="584"/>
      <c r="AJ133" s="671"/>
      <c r="AK133" s="671"/>
      <c r="AL133" s="671"/>
      <c r="AM133" s="671"/>
      <c r="AN133" s="671"/>
      <c r="AO133" s="102"/>
      <c r="AP133" s="102"/>
      <c r="AQ133" s="102"/>
      <c r="AR133" s="293"/>
      <c r="AS133" s="62" t="e">
        <f t="shared" si="6"/>
        <v>#VALUE!</v>
      </c>
      <c r="AT133" s="2" t="e">
        <f t="shared" si="7"/>
        <v>#VALUE!</v>
      </c>
      <c r="AU133" s="566"/>
      <c r="AV133" s="567">
        <f t="shared" si="8"/>
        <v>43983</v>
      </c>
      <c r="AW133" s="567">
        <v>43983</v>
      </c>
      <c r="AX133" s="12" t="s">
        <v>111</v>
      </c>
      <c r="AY133" s="12">
        <f t="shared" si="9"/>
        <v>2020</v>
      </c>
    </row>
    <row r="134" spans="4:51" ht="12.75" hidden="1">
      <c r="D134" s="2"/>
      <c r="E134" s="2"/>
      <c r="F134" s="2"/>
      <c r="G134" s="2"/>
      <c r="AB134" s="164">
        <f t="shared" si="3"/>
      </c>
      <c r="AC134" s="165" t="e">
        <f t="shared" si="10"/>
        <v>#VALUE!</v>
      </c>
      <c r="AD134" s="161" t="e">
        <f t="shared" si="2"/>
        <v>#VALUE!</v>
      </c>
      <c r="AE134" s="583" t="e">
        <f t="shared" si="4"/>
        <v>#VALUE!</v>
      </c>
      <c r="AF134" s="162" t="e">
        <f t="shared" si="5"/>
        <v>#VALUE!</v>
      </c>
      <c r="AG134" s="584"/>
      <c r="AH134" s="584"/>
      <c r="AI134" s="584"/>
      <c r="AJ134" s="671"/>
      <c r="AK134" s="671"/>
      <c r="AL134" s="671"/>
      <c r="AM134" s="671"/>
      <c r="AN134" s="671"/>
      <c r="AO134" s="102"/>
      <c r="AP134" s="102"/>
      <c r="AQ134" s="102"/>
      <c r="AR134" s="293"/>
      <c r="AS134" s="62" t="e">
        <f t="shared" si="6"/>
        <v>#VALUE!</v>
      </c>
      <c r="AT134" s="2" t="e">
        <f t="shared" si="7"/>
        <v>#VALUE!</v>
      </c>
      <c r="AU134" s="566"/>
      <c r="AV134" s="567">
        <f t="shared" si="8"/>
        <v>43993</v>
      </c>
      <c r="AW134" s="567">
        <v>43993</v>
      </c>
      <c r="AX134" s="12" t="s">
        <v>112</v>
      </c>
      <c r="AY134" s="12">
        <f t="shared" si="9"/>
        <v>2020</v>
      </c>
    </row>
    <row r="135" spans="4:51" ht="12.75" hidden="1">
      <c r="D135" s="2"/>
      <c r="E135" s="2"/>
      <c r="F135" s="2"/>
      <c r="G135" s="2"/>
      <c r="AB135" s="164">
        <f t="shared" si="3"/>
      </c>
      <c r="AC135" s="165" t="e">
        <f t="shared" si="10"/>
        <v>#VALUE!</v>
      </c>
      <c r="AD135" s="161" t="e">
        <f t="shared" si="2"/>
        <v>#VALUE!</v>
      </c>
      <c r="AE135" s="583" t="e">
        <f t="shared" si="4"/>
        <v>#VALUE!</v>
      </c>
      <c r="AF135" s="162" t="e">
        <f t="shared" si="5"/>
        <v>#VALUE!</v>
      </c>
      <c r="AG135" s="584"/>
      <c r="AH135" s="584"/>
      <c r="AI135" s="584"/>
      <c r="AJ135" s="671"/>
      <c r="AK135" s="671"/>
      <c r="AL135" s="671"/>
      <c r="AM135" s="671"/>
      <c r="AN135" s="671"/>
      <c r="AO135" s="102"/>
      <c r="AP135" s="102"/>
      <c r="AQ135" s="102"/>
      <c r="AR135" s="293"/>
      <c r="AS135" s="62" t="e">
        <f t="shared" si="6"/>
        <v>#VALUE!</v>
      </c>
      <c r="AT135" s="2" t="e">
        <f t="shared" si="7"/>
        <v>#VALUE!</v>
      </c>
      <c r="AU135" s="566"/>
      <c r="AV135" s="567" t="str">
        <f t="shared" si="8"/>
        <v>-</v>
      </c>
      <c r="AW135" s="567">
        <v>44058</v>
      </c>
      <c r="AX135" s="12" t="s">
        <v>113</v>
      </c>
      <c r="AY135" s="12">
        <f t="shared" si="9"/>
        <v>2020</v>
      </c>
    </row>
    <row r="136" spans="4:51" ht="12.75" hidden="1">
      <c r="D136" s="2"/>
      <c r="E136" s="2"/>
      <c r="F136" s="2"/>
      <c r="G136" s="2"/>
      <c r="AB136" s="164">
        <f t="shared" si="3"/>
      </c>
      <c r="AC136" s="165" t="e">
        <f t="shared" si="10"/>
        <v>#VALUE!</v>
      </c>
      <c r="AD136" s="161" t="e">
        <f t="shared" si="2"/>
        <v>#VALUE!</v>
      </c>
      <c r="AE136" s="583" t="e">
        <f t="shared" si="4"/>
        <v>#VALUE!</v>
      </c>
      <c r="AF136" s="162" t="e">
        <f t="shared" si="5"/>
        <v>#VALUE!</v>
      </c>
      <c r="AG136" s="584"/>
      <c r="AH136" s="584"/>
      <c r="AI136" s="584"/>
      <c r="AJ136" s="671"/>
      <c r="AK136" s="671"/>
      <c r="AL136" s="671"/>
      <c r="AM136" s="671"/>
      <c r="AN136" s="671"/>
      <c r="AO136" s="102"/>
      <c r="AP136" s="102"/>
      <c r="AQ136" s="102"/>
      <c r="AR136" s="293"/>
      <c r="AS136" s="62" t="e">
        <f t="shared" si="6"/>
        <v>#VALUE!</v>
      </c>
      <c r="AT136" s="2" t="e">
        <f t="shared" si="7"/>
        <v>#VALUE!</v>
      </c>
      <c r="AU136" s="566"/>
      <c r="AV136" s="567">
        <f t="shared" si="8"/>
        <v>44130</v>
      </c>
      <c r="AW136" s="567">
        <v>44130</v>
      </c>
      <c r="AX136" s="12" t="s">
        <v>114</v>
      </c>
      <c r="AY136" s="12">
        <f t="shared" si="9"/>
        <v>2020</v>
      </c>
    </row>
    <row r="137" spans="4:51" ht="12.75" hidden="1">
      <c r="D137" s="2"/>
      <c r="E137" s="2"/>
      <c r="F137" s="2"/>
      <c r="G137" s="2"/>
      <c r="AB137" s="164">
        <f t="shared" si="3"/>
      </c>
      <c r="AC137" s="165" t="e">
        <f t="shared" si="10"/>
        <v>#VALUE!</v>
      </c>
      <c r="AD137" s="161" t="e">
        <f t="shared" si="2"/>
        <v>#VALUE!</v>
      </c>
      <c r="AE137" s="583" t="e">
        <f t="shared" si="4"/>
        <v>#VALUE!</v>
      </c>
      <c r="AF137" s="162" t="e">
        <f t="shared" si="5"/>
        <v>#VALUE!</v>
      </c>
      <c r="AG137" s="584"/>
      <c r="AH137" s="584"/>
      <c r="AI137" s="584"/>
      <c r="AJ137" s="671"/>
      <c r="AK137" s="671"/>
      <c r="AL137" s="671"/>
      <c r="AM137" s="671"/>
      <c r="AN137" s="671"/>
      <c r="AO137" s="102"/>
      <c r="AP137" s="102"/>
      <c r="AQ137" s="102"/>
      <c r="AR137" s="293"/>
      <c r="AS137" s="62" t="e">
        <f t="shared" si="6"/>
        <v>#VALUE!</v>
      </c>
      <c r="AT137" s="2" t="e">
        <f t="shared" si="7"/>
        <v>#VALUE!</v>
      </c>
      <c r="AU137" s="566"/>
      <c r="AV137" s="567" t="str">
        <f t="shared" si="8"/>
        <v>-</v>
      </c>
      <c r="AW137" s="567">
        <v>44136</v>
      </c>
      <c r="AX137" s="12" t="s">
        <v>115</v>
      </c>
      <c r="AY137" s="12">
        <f t="shared" si="9"/>
        <v>2020</v>
      </c>
    </row>
    <row r="138" spans="4:51" ht="12.75" hidden="1">
      <c r="D138" s="2"/>
      <c r="E138" s="2"/>
      <c r="F138" s="2"/>
      <c r="G138" s="2"/>
      <c r="AB138" s="164">
        <f t="shared" si="3"/>
      </c>
      <c r="AC138" s="165" t="e">
        <f t="shared" si="10"/>
        <v>#VALUE!</v>
      </c>
      <c r="AD138" s="161" t="e">
        <f t="shared" si="2"/>
        <v>#VALUE!</v>
      </c>
      <c r="AE138" s="583" t="e">
        <f t="shared" si="4"/>
        <v>#VALUE!</v>
      </c>
      <c r="AF138" s="162" t="e">
        <f t="shared" si="5"/>
        <v>#VALUE!</v>
      </c>
      <c r="AG138" s="584"/>
      <c r="AH138" s="584"/>
      <c r="AI138" s="584"/>
      <c r="AJ138" s="671"/>
      <c r="AK138" s="671"/>
      <c r="AL138" s="671"/>
      <c r="AM138" s="671"/>
      <c r="AN138" s="671"/>
      <c r="AO138" s="102"/>
      <c r="AP138" s="102"/>
      <c r="AQ138" s="102"/>
      <c r="AR138" s="293"/>
      <c r="AS138" s="62" t="e">
        <f t="shared" si="6"/>
        <v>#VALUE!</v>
      </c>
      <c r="AT138" s="2" t="e">
        <f t="shared" si="7"/>
        <v>#VALUE!</v>
      </c>
      <c r="AU138" s="566"/>
      <c r="AV138" s="567">
        <f t="shared" si="8"/>
        <v>44173</v>
      </c>
      <c r="AW138" s="567">
        <v>44173</v>
      </c>
      <c r="AX138" s="12" t="s">
        <v>116</v>
      </c>
      <c r="AY138" s="12">
        <f t="shared" si="9"/>
        <v>2020</v>
      </c>
    </row>
    <row r="139" spans="4:51" ht="12.75" hidden="1">
      <c r="D139" s="2"/>
      <c r="E139" s="2"/>
      <c r="F139" s="2"/>
      <c r="G139" s="2"/>
      <c r="AB139" s="164">
        <f t="shared" si="3"/>
      </c>
      <c r="AC139" s="165" t="e">
        <f t="shared" si="10"/>
        <v>#VALUE!</v>
      </c>
      <c r="AD139" s="161" t="e">
        <f t="shared" si="2"/>
        <v>#VALUE!</v>
      </c>
      <c r="AE139" s="583" t="e">
        <f t="shared" si="4"/>
        <v>#VALUE!</v>
      </c>
      <c r="AF139" s="162" t="e">
        <f t="shared" si="5"/>
        <v>#VALUE!</v>
      </c>
      <c r="AG139" s="584"/>
      <c r="AH139" s="584"/>
      <c r="AI139" s="584"/>
      <c r="AJ139" s="671"/>
      <c r="AK139" s="671"/>
      <c r="AL139" s="671"/>
      <c r="AM139" s="671"/>
      <c r="AN139" s="671"/>
      <c r="AO139" s="102"/>
      <c r="AP139" s="102"/>
      <c r="AQ139" s="102"/>
      <c r="AR139" s="293"/>
      <c r="AS139" s="62" t="e">
        <f t="shared" si="6"/>
        <v>#VALUE!</v>
      </c>
      <c r="AT139" s="2" t="e">
        <f t="shared" si="7"/>
        <v>#VALUE!</v>
      </c>
      <c r="AU139" s="566"/>
      <c r="AV139" s="567">
        <f t="shared" si="8"/>
        <v>44189</v>
      </c>
      <c r="AW139" s="567">
        <v>44189</v>
      </c>
      <c r="AX139" s="12" t="s">
        <v>117</v>
      </c>
      <c r="AY139" s="12">
        <f t="shared" si="9"/>
        <v>2020</v>
      </c>
    </row>
    <row r="140" spans="4:51" ht="12.75" hidden="1">
      <c r="D140" s="2"/>
      <c r="E140" s="2"/>
      <c r="F140" s="2"/>
      <c r="G140" s="2"/>
      <c r="AB140" s="164">
        <f t="shared" si="3"/>
      </c>
      <c r="AC140" s="165" t="e">
        <f t="shared" si="10"/>
        <v>#VALUE!</v>
      </c>
      <c r="AD140" s="161" t="e">
        <f t="shared" si="2"/>
        <v>#VALUE!</v>
      </c>
      <c r="AE140" s="583" t="e">
        <f t="shared" si="4"/>
        <v>#VALUE!</v>
      </c>
      <c r="AF140" s="162" t="e">
        <f t="shared" si="5"/>
        <v>#VALUE!</v>
      </c>
      <c r="AG140" s="584"/>
      <c r="AH140" s="584"/>
      <c r="AI140" s="584"/>
      <c r="AJ140" s="671"/>
      <c r="AK140" s="671"/>
      <c r="AL140" s="671"/>
      <c r="AM140" s="671"/>
      <c r="AN140" s="671"/>
      <c r="AO140" s="102"/>
      <c r="AP140" s="102"/>
      <c r="AQ140" s="102"/>
      <c r="AR140" s="293"/>
      <c r="AS140" s="62" t="e">
        <f t="shared" si="6"/>
        <v>#VALUE!</v>
      </c>
      <c r="AT140" s="2" t="e">
        <f t="shared" si="7"/>
        <v>#VALUE!</v>
      </c>
      <c r="AU140" s="566"/>
      <c r="AV140" s="567">
        <f t="shared" si="8"/>
        <v>44190</v>
      </c>
      <c r="AW140" s="567">
        <v>44190</v>
      </c>
      <c r="AX140" s="12" t="s">
        <v>118</v>
      </c>
      <c r="AY140" s="12">
        <f t="shared" si="9"/>
        <v>2020</v>
      </c>
    </row>
    <row r="141" spans="4:51" ht="12.75" hidden="1">
      <c r="D141" s="2"/>
      <c r="E141" s="2"/>
      <c r="F141" s="2"/>
      <c r="G141" s="2"/>
      <c r="AB141" s="164">
        <f t="shared" si="3"/>
      </c>
      <c r="AC141" s="165" t="e">
        <f t="shared" si="10"/>
        <v>#VALUE!</v>
      </c>
      <c r="AD141" s="161" t="e">
        <f t="shared" si="2"/>
        <v>#VALUE!</v>
      </c>
      <c r="AE141" s="583" t="e">
        <f t="shared" si="4"/>
        <v>#VALUE!</v>
      </c>
      <c r="AF141" s="162" t="e">
        <f t="shared" si="5"/>
        <v>#VALUE!</v>
      </c>
      <c r="AG141" s="584"/>
      <c r="AH141" s="584"/>
      <c r="AI141" s="584"/>
      <c r="AJ141" s="671"/>
      <c r="AK141" s="671"/>
      <c r="AL141" s="671"/>
      <c r="AM141" s="671"/>
      <c r="AN141" s="671"/>
      <c r="AO141" s="102"/>
      <c r="AP141" s="102"/>
      <c r="AQ141" s="102"/>
      <c r="AR141" s="293"/>
      <c r="AS141" s="62" t="e">
        <f t="shared" si="6"/>
        <v>#VALUE!</v>
      </c>
      <c r="AT141" s="2" t="e">
        <f t="shared" si="7"/>
        <v>#VALUE!</v>
      </c>
      <c r="AU141" s="566"/>
      <c r="AV141" s="567" t="str">
        <f t="shared" si="8"/>
        <v>-</v>
      </c>
      <c r="AW141" s="567">
        <v>44191</v>
      </c>
      <c r="AX141" s="12" t="s">
        <v>119</v>
      </c>
      <c r="AY141" s="12">
        <f t="shared" si="9"/>
        <v>2020</v>
      </c>
    </row>
    <row r="142" spans="4:51" ht="12.75" hidden="1">
      <c r="D142" s="2"/>
      <c r="E142" s="2"/>
      <c r="F142" s="2"/>
      <c r="G142" s="2"/>
      <c r="AB142" s="164">
        <f t="shared" si="3"/>
      </c>
      <c r="AC142" s="165" t="e">
        <f t="shared" si="10"/>
        <v>#VALUE!</v>
      </c>
      <c r="AD142" s="161" t="e">
        <f t="shared" si="2"/>
        <v>#VALUE!</v>
      </c>
      <c r="AE142" s="583" t="e">
        <f t="shared" si="4"/>
        <v>#VALUE!</v>
      </c>
      <c r="AF142" s="162" t="e">
        <f t="shared" si="5"/>
        <v>#VALUE!</v>
      </c>
      <c r="AG142" s="584"/>
      <c r="AH142" s="584"/>
      <c r="AI142" s="584"/>
      <c r="AJ142" s="671"/>
      <c r="AK142" s="671"/>
      <c r="AL142" s="671"/>
      <c r="AM142" s="671"/>
      <c r="AN142" s="671"/>
      <c r="AO142" s="102"/>
      <c r="AP142" s="102"/>
      <c r="AQ142" s="102"/>
      <c r="AR142" s="293"/>
      <c r="AS142" s="62" t="e">
        <f t="shared" si="6"/>
        <v>#VALUE!</v>
      </c>
      <c r="AT142" s="2" t="e">
        <f t="shared" si="7"/>
        <v>#VALUE!</v>
      </c>
      <c r="AU142" s="566"/>
      <c r="AV142" s="567">
        <f t="shared" si="8"/>
        <v>44196</v>
      </c>
      <c r="AW142" s="567">
        <v>44196</v>
      </c>
      <c r="AX142" s="12" t="s">
        <v>117</v>
      </c>
      <c r="AY142" s="12">
        <f t="shared" si="9"/>
        <v>2020</v>
      </c>
    </row>
    <row r="143" spans="4:51" ht="12.75" hidden="1">
      <c r="D143" s="2"/>
      <c r="E143" s="2"/>
      <c r="F143" s="2"/>
      <c r="G143" s="2"/>
      <c r="AB143" s="164">
        <f t="shared" si="3"/>
      </c>
      <c r="AC143" s="165" t="e">
        <f t="shared" si="10"/>
        <v>#VALUE!</v>
      </c>
      <c r="AD143" s="161" t="e">
        <f t="shared" si="2"/>
        <v>#VALUE!</v>
      </c>
      <c r="AE143" s="583" t="e">
        <f t="shared" si="4"/>
        <v>#VALUE!</v>
      </c>
      <c r="AF143" s="162" t="e">
        <f t="shared" si="5"/>
        <v>#VALUE!</v>
      </c>
      <c r="AG143" s="584"/>
      <c r="AH143" s="584"/>
      <c r="AI143" s="584"/>
      <c r="AJ143" s="671"/>
      <c r="AK143" s="671"/>
      <c r="AL143" s="671"/>
      <c r="AM143" s="671"/>
      <c r="AN143" s="671"/>
      <c r="AO143" s="102"/>
      <c r="AP143" s="102"/>
      <c r="AQ143" s="102"/>
      <c r="AR143" s="293"/>
      <c r="AS143" s="62" t="e">
        <f t="shared" si="6"/>
        <v>#VALUE!</v>
      </c>
      <c r="AT143" s="2" t="e">
        <f t="shared" si="7"/>
        <v>#VALUE!</v>
      </c>
      <c r="AU143" s="566"/>
      <c r="AV143" s="567">
        <f t="shared" si="8"/>
        <v>44197</v>
      </c>
      <c r="AW143" s="567">
        <v>44197</v>
      </c>
      <c r="AX143" s="567" t="s">
        <v>106</v>
      </c>
      <c r="AY143" s="12">
        <f t="shared" si="9"/>
        <v>2021</v>
      </c>
    </row>
    <row r="144" spans="4:51" ht="12.75" hidden="1">
      <c r="D144" s="2"/>
      <c r="E144" s="2"/>
      <c r="F144" s="2"/>
      <c r="G144" s="2"/>
      <c r="AB144" s="164">
        <f t="shared" si="3"/>
      </c>
      <c r="AC144" s="165" t="e">
        <f t="shared" si="10"/>
        <v>#VALUE!</v>
      </c>
      <c r="AD144" s="161" t="e">
        <f t="shared" si="2"/>
        <v>#VALUE!</v>
      </c>
      <c r="AE144" s="583" t="e">
        <f t="shared" si="4"/>
        <v>#VALUE!</v>
      </c>
      <c r="AF144" s="162" t="e">
        <f t="shared" si="5"/>
        <v>#VALUE!</v>
      </c>
      <c r="AG144" s="584"/>
      <c r="AH144" s="584"/>
      <c r="AI144" s="584"/>
      <c r="AJ144" s="671"/>
      <c r="AK144" s="671"/>
      <c r="AL144" s="671"/>
      <c r="AM144" s="671"/>
      <c r="AN144" s="671"/>
      <c r="AO144" s="102"/>
      <c r="AP144" s="102"/>
      <c r="AQ144" s="102"/>
      <c r="AR144" s="293"/>
      <c r="AS144" s="62" t="e">
        <f t="shared" si="6"/>
        <v>#VALUE!</v>
      </c>
      <c r="AT144" s="2" t="e">
        <f t="shared" si="7"/>
        <v>#VALUE!</v>
      </c>
      <c r="AU144" s="566"/>
      <c r="AV144" s="567">
        <f t="shared" si="8"/>
        <v>44202</v>
      </c>
      <c r="AW144" s="567">
        <v>44202</v>
      </c>
      <c r="AX144" s="567" t="s">
        <v>107</v>
      </c>
      <c r="AY144" s="12">
        <f t="shared" si="9"/>
        <v>2021</v>
      </c>
    </row>
    <row r="145" spans="4:51" ht="12.75" hidden="1">
      <c r="D145" s="2"/>
      <c r="E145" s="2"/>
      <c r="F145" s="2"/>
      <c r="G145" s="2"/>
      <c r="AB145" s="164">
        <f t="shared" si="3"/>
      </c>
      <c r="AC145" s="165" t="e">
        <f t="shared" si="10"/>
        <v>#VALUE!</v>
      </c>
      <c r="AD145" s="161" t="e">
        <f t="shared" si="2"/>
        <v>#VALUE!</v>
      </c>
      <c r="AE145" s="583" t="e">
        <f t="shared" si="4"/>
        <v>#VALUE!</v>
      </c>
      <c r="AF145" s="162" t="e">
        <f t="shared" si="5"/>
        <v>#VALUE!</v>
      </c>
      <c r="AG145" s="584"/>
      <c r="AH145" s="584"/>
      <c r="AI145" s="584"/>
      <c r="AJ145" s="671"/>
      <c r="AK145" s="671"/>
      <c r="AL145" s="671"/>
      <c r="AM145" s="671"/>
      <c r="AN145" s="671"/>
      <c r="AO145" s="102"/>
      <c r="AP145" s="102"/>
      <c r="AQ145" s="102"/>
      <c r="AR145" s="293"/>
      <c r="AS145" s="62" t="e">
        <f t="shared" si="6"/>
        <v>#VALUE!</v>
      </c>
      <c r="AT145" s="2" t="e">
        <f t="shared" si="7"/>
        <v>#VALUE!</v>
      </c>
      <c r="AU145" s="566"/>
      <c r="AV145" s="567">
        <f t="shared" si="8"/>
        <v>44291</v>
      </c>
      <c r="AW145" s="567">
        <v>44291</v>
      </c>
      <c r="AX145" s="567" t="s">
        <v>108</v>
      </c>
      <c r="AY145" s="12">
        <f t="shared" si="9"/>
        <v>2021</v>
      </c>
    </row>
    <row r="146" spans="4:51" ht="12.75" hidden="1">
      <c r="D146" s="2"/>
      <c r="E146" s="2"/>
      <c r="F146" s="2"/>
      <c r="G146" s="2"/>
      <c r="AB146" s="164">
        <f t="shared" si="3"/>
      </c>
      <c r="AC146" s="165" t="e">
        <f t="shared" si="10"/>
        <v>#VALUE!</v>
      </c>
      <c r="AD146" s="161" t="e">
        <f t="shared" si="2"/>
        <v>#VALUE!</v>
      </c>
      <c r="AE146" s="583" t="e">
        <f aca="true" t="shared" si="11" ref="AE146:AE177">AT146</f>
        <v>#VALUE!</v>
      </c>
      <c r="AF146" s="162" t="e">
        <f t="shared" si="5"/>
        <v>#VALUE!</v>
      </c>
      <c r="AG146" s="584"/>
      <c r="AH146" s="584"/>
      <c r="AI146" s="584"/>
      <c r="AJ146" s="671"/>
      <c r="AK146" s="671"/>
      <c r="AL146" s="671"/>
      <c r="AM146" s="671"/>
      <c r="AN146" s="671"/>
      <c r="AO146" s="102"/>
      <c r="AP146" s="102"/>
      <c r="AQ146" s="102"/>
      <c r="AR146" s="293"/>
      <c r="AS146" s="62" t="e">
        <f t="shared" si="6"/>
        <v>#VALUE!</v>
      </c>
      <c r="AT146" s="2" t="e">
        <f t="shared" si="7"/>
        <v>#VALUE!</v>
      </c>
      <c r="AU146" s="566"/>
      <c r="AV146" s="567" t="str">
        <f t="shared" si="8"/>
        <v>-</v>
      </c>
      <c r="AW146" s="567">
        <v>44317</v>
      </c>
      <c r="AX146" s="567" t="s">
        <v>109</v>
      </c>
      <c r="AY146" s="12">
        <f t="shared" si="9"/>
        <v>2021</v>
      </c>
    </row>
    <row r="147" spans="4:51" ht="12.75" hidden="1">
      <c r="D147" s="2"/>
      <c r="E147" s="2"/>
      <c r="F147" s="2"/>
      <c r="G147" s="2"/>
      <c r="AB147" s="164">
        <f t="shared" si="3"/>
      </c>
      <c r="AC147" s="165" t="e">
        <f t="shared" si="10"/>
        <v>#VALUE!</v>
      </c>
      <c r="AD147" s="161" t="e">
        <f t="shared" si="2"/>
        <v>#VALUE!</v>
      </c>
      <c r="AE147" s="583" t="e">
        <f t="shared" si="11"/>
        <v>#VALUE!</v>
      </c>
      <c r="AF147" s="162" t="e">
        <f t="shared" si="5"/>
        <v>#VALUE!</v>
      </c>
      <c r="AG147" s="584"/>
      <c r="AH147" s="584"/>
      <c r="AI147" s="584"/>
      <c r="AJ147" s="671"/>
      <c r="AK147" s="671"/>
      <c r="AL147" s="671"/>
      <c r="AM147" s="671"/>
      <c r="AN147" s="671"/>
      <c r="AO147" s="102"/>
      <c r="AP147" s="102"/>
      <c r="AQ147" s="102"/>
      <c r="AR147" s="293"/>
      <c r="AS147" s="62" t="e">
        <f t="shared" si="6"/>
        <v>#VALUE!</v>
      </c>
      <c r="AT147" s="2" t="e">
        <f t="shared" si="7"/>
        <v>#VALUE!</v>
      </c>
      <c r="AU147" s="566"/>
      <c r="AV147" s="567">
        <f t="shared" si="8"/>
        <v>44329</v>
      </c>
      <c r="AW147" s="567">
        <v>44329</v>
      </c>
      <c r="AX147" s="567" t="s">
        <v>110</v>
      </c>
      <c r="AY147" s="12">
        <f t="shared" si="9"/>
        <v>2021</v>
      </c>
    </row>
    <row r="148" spans="4:51" ht="12.75" hidden="1">
      <c r="D148" s="2"/>
      <c r="E148" s="2"/>
      <c r="F148" s="2"/>
      <c r="G148" s="2"/>
      <c r="AB148" s="164">
        <f t="shared" si="3"/>
      </c>
      <c r="AC148" s="165" t="e">
        <f t="shared" si="10"/>
        <v>#VALUE!</v>
      </c>
      <c r="AD148" s="161" t="e">
        <f t="shared" si="2"/>
        <v>#VALUE!</v>
      </c>
      <c r="AE148" s="583" t="e">
        <f t="shared" si="11"/>
        <v>#VALUE!</v>
      </c>
      <c r="AF148" s="162" t="e">
        <f t="shared" si="5"/>
        <v>#VALUE!</v>
      </c>
      <c r="AG148" s="584"/>
      <c r="AH148" s="584"/>
      <c r="AI148" s="584"/>
      <c r="AJ148" s="671"/>
      <c r="AK148" s="671"/>
      <c r="AL148" s="671"/>
      <c r="AM148" s="671"/>
      <c r="AN148" s="671"/>
      <c r="AO148" s="102"/>
      <c r="AP148" s="102"/>
      <c r="AQ148" s="102"/>
      <c r="AR148" s="293"/>
      <c r="AS148" s="62" t="e">
        <f t="shared" si="6"/>
        <v>#VALUE!</v>
      </c>
      <c r="AT148" s="2" t="e">
        <f t="shared" si="7"/>
        <v>#VALUE!</v>
      </c>
      <c r="AU148" s="566"/>
      <c r="AV148" s="567">
        <f t="shared" si="8"/>
        <v>44340</v>
      </c>
      <c r="AW148" s="567">
        <v>44340</v>
      </c>
      <c r="AX148" s="567" t="s">
        <v>111</v>
      </c>
      <c r="AY148" s="12">
        <f t="shared" si="9"/>
        <v>2021</v>
      </c>
    </row>
    <row r="149" spans="4:51" ht="12.75" hidden="1">
      <c r="D149" s="2"/>
      <c r="E149" s="2"/>
      <c r="F149" s="2"/>
      <c r="G149" s="2"/>
      <c r="AB149" s="164">
        <f t="shared" si="3"/>
      </c>
      <c r="AC149" s="165" t="e">
        <f t="shared" si="10"/>
        <v>#VALUE!</v>
      </c>
      <c r="AD149" s="161" t="e">
        <f t="shared" si="2"/>
        <v>#VALUE!</v>
      </c>
      <c r="AE149" s="583" t="e">
        <f t="shared" si="11"/>
        <v>#VALUE!</v>
      </c>
      <c r="AF149" s="162" t="e">
        <f t="shared" si="5"/>
        <v>#VALUE!</v>
      </c>
      <c r="AG149" s="584"/>
      <c r="AH149" s="584"/>
      <c r="AI149" s="584"/>
      <c r="AJ149" s="671"/>
      <c r="AK149" s="671"/>
      <c r="AL149" s="671"/>
      <c r="AM149" s="671"/>
      <c r="AN149" s="671"/>
      <c r="AO149" s="102"/>
      <c r="AP149" s="102"/>
      <c r="AQ149" s="102"/>
      <c r="AR149" s="293"/>
      <c r="AS149" s="62" t="e">
        <f t="shared" si="6"/>
        <v>#VALUE!</v>
      </c>
      <c r="AT149" s="2" t="e">
        <f t="shared" si="7"/>
        <v>#VALUE!</v>
      </c>
      <c r="AU149" s="566"/>
      <c r="AV149" s="567">
        <f t="shared" si="8"/>
        <v>44350</v>
      </c>
      <c r="AW149" s="567">
        <v>44350</v>
      </c>
      <c r="AX149" s="567" t="s">
        <v>112</v>
      </c>
      <c r="AY149" s="12">
        <f t="shared" si="9"/>
        <v>2021</v>
      </c>
    </row>
    <row r="150" spans="4:51" ht="12.75" hidden="1">
      <c r="D150" s="2"/>
      <c r="E150" s="2"/>
      <c r="F150" s="2"/>
      <c r="G150" s="2"/>
      <c r="AB150" s="164">
        <f t="shared" si="3"/>
      </c>
      <c r="AC150" s="165" t="e">
        <f t="shared" si="10"/>
        <v>#VALUE!</v>
      </c>
      <c r="AD150" s="161" t="e">
        <f t="shared" si="2"/>
        <v>#VALUE!</v>
      </c>
      <c r="AE150" s="583" t="e">
        <f t="shared" si="11"/>
        <v>#VALUE!</v>
      </c>
      <c r="AF150" s="162" t="e">
        <f t="shared" si="5"/>
        <v>#VALUE!</v>
      </c>
      <c r="AG150" s="584"/>
      <c r="AH150" s="584"/>
      <c r="AI150" s="584"/>
      <c r="AJ150" s="671"/>
      <c r="AK150" s="671"/>
      <c r="AL150" s="671"/>
      <c r="AM150" s="671"/>
      <c r="AN150" s="671"/>
      <c r="AO150" s="102"/>
      <c r="AP150" s="102"/>
      <c r="AQ150" s="102"/>
      <c r="AR150" s="293"/>
      <c r="AS150" s="62" t="e">
        <f t="shared" si="6"/>
        <v>#VALUE!</v>
      </c>
      <c r="AT150" s="2" t="e">
        <f t="shared" si="7"/>
        <v>#VALUE!</v>
      </c>
      <c r="AU150" s="566"/>
      <c r="AV150" s="567" t="str">
        <f t="shared" si="8"/>
        <v>-</v>
      </c>
      <c r="AW150" s="567">
        <v>44423</v>
      </c>
      <c r="AX150" s="567" t="s">
        <v>353</v>
      </c>
      <c r="AY150" s="12">
        <f t="shared" si="9"/>
        <v>2021</v>
      </c>
    </row>
    <row r="151" spans="4:51" ht="12.75" hidden="1">
      <c r="D151" s="2"/>
      <c r="E151" s="2"/>
      <c r="F151" s="2"/>
      <c r="G151" s="2"/>
      <c r="AB151" s="164">
        <f t="shared" si="3"/>
      </c>
      <c r="AC151" s="165" t="e">
        <f t="shared" si="10"/>
        <v>#VALUE!</v>
      </c>
      <c r="AD151" s="161" t="e">
        <f t="shared" si="2"/>
        <v>#VALUE!</v>
      </c>
      <c r="AE151" s="583" t="e">
        <f t="shared" si="11"/>
        <v>#VALUE!</v>
      </c>
      <c r="AF151" s="162" t="e">
        <f t="shared" si="5"/>
        <v>#VALUE!</v>
      </c>
      <c r="AG151" s="584"/>
      <c r="AH151" s="584"/>
      <c r="AI151" s="584"/>
      <c r="AJ151" s="671"/>
      <c r="AK151" s="671"/>
      <c r="AL151" s="671"/>
      <c r="AM151" s="671"/>
      <c r="AN151" s="671"/>
      <c r="AO151" s="102"/>
      <c r="AP151" s="102"/>
      <c r="AQ151" s="102"/>
      <c r="AR151" s="293"/>
      <c r="AS151" s="62" t="e">
        <f t="shared" si="6"/>
        <v>#VALUE!</v>
      </c>
      <c r="AT151" s="2" t="e">
        <f t="shared" si="7"/>
        <v>#VALUE!</v>
      </c>
      <c r="AU151" s="566"/>
      <c r="AV151" s="567">
        <f t="shared" si="8"/>
        <v>44495</v>
      </c>
      <c r="AW151" s="567">
        <v>44495</v>
      </c>
      <c r="AX151" s="567" t="s">
        <v>114</v>
      </c>
      <c r="AY151" s="12">
        <f t="shared" si="9"/>
        <v>2021</v>
      </c>
    </row>
    <row r="152" spans="4:51" ht="12.75" hidden="1">
      <c r="D152" s="2"/>
      <c r="E152" s="2"/>
      <c r="F152" s="2"/>
      <c r="G152" s="2"/>
      <c r="AB152" s="164">
        <f t="shared" si="3"/>
      </c>
      <c r="AC152" s="165" t="e">
        <f t="shared" si="10"/>
        <v>#VALUE!</v>
      </c>
      <c r="AD152" s="161" t="e">
        <f t="shared" si="2"/>
        <v>#VALUE!</v>
      </c>
      <c r="AE152" s="583" t="e">
        <f t="shared" si="11"/>
        <v>#VALUE!</v>
      </c>
      <c r="AF152" s="162" t="e">
        <f t="shared" si="5"/>
        <v>#VALUE!</v>
      </c>
      <c r="AG152" s="584"/>
      <c r="AH152" s="584"/>
      <c r="AI152" s="584"/>
      <c r="AJ152" s="671"/>
      <c r="AK152" s="671"/>
      <c r="AL152" s="671"/>
      <c r="AM152" s="671"/>
      <c r="AN152" s="671"/>
      <c r="AO152" s="102"/>
      <c r="AP152" s="102"/>
      <c r="AQ152" s="102"/>
      <c r="AR152" s="293"/>
      <c r="AS152" s="62" t="e">
        <f t="shared" si="6"/>
        <v>#VALUE!</v>
      </c>
      <c r="AT152" s="2" t="e">
        <f t="shared" si="7"/>
        <v>#VALUE!</v>
      </c>
      <c r="AU152" s="566"/>
      <c r="AV152" s="567">
        <f t="shared" si="8"/>
        <v>44501</v>
      </c>
      <c r="AW152" s="567">
        <v>44501</v>
      </c>
      <c r="AX152" s="567" t="s">
        <v>115</v>
      </c>
      <c r="AY152" s="12">
        <f t="shared" si="9"/>
        <v>2021</v>
      </c>
    </row>
    <row r="153" spans="4:51" ht="12.75" hidden="1">
      <c r="D153" s="2"/>
      <c r="E153" s="2"/>
      <c r="F153" s="2"/>
      <c r="G153" s="2"/>
      <c r="AB153" s="164">
        <f t="shared" si="3"/>
      </c>
      <c r="AC153" s="165" t="e">
        <f t="shared" si="10"/>
        <v>#VALUE!</v>
      </c>
      <c r="AD153" s="161" t="e">
        <f t="shared" si="2"/>
        <v>#VALUE!</v>
      </c>
      <c r="AE153" s="583" t="e">
        <f t="shared" si="11"/>
        <v>#VALUE!</v>
      </c>
      <c r="AF153" s="162" t="e">
        <f t="shared" si="5"/>
        <v>#VALUE!</v>
      </c>
      <c r="AG153" s="584"/>
      <c r="AH153" s="584"/>
      <c r="AI153" s="584"/>
      <c r="AJ153" s="671"/>
      <c r="AK153" s="671"/>
      <c r="AL153" s="671"/>
      <c r="AM153" s="671"/>
      <c r="AN153" s="671"/>
      <c r="AO153" s="102"/>
      <c r="AP153" s="102"/>
      <c r="AQ153" s="102"/>
      <c r="AR153" s="293"/>
      <c r="AS153" s="62" t="e">
        <f t="shared" si="6"/>
        <v>#VALUE!</v>
      </c>
      <c r="AT153" s="2" t="e">
        <f t="shared" si="7"/>
        <v>#VALUE!</v>
      </c>
      <c r="AU153" s="566"/>
      <c r="AV153" s="567">
        <f t="shared" si="8"/>
        <v>44538</v>
      </c>
      <c r="AW153" s="567">
        <v>44538</v>
      </c>
      <c r="AX153" s="567" t="s">
        <v>354</v>
      </c>
      <c r="AY153" s="12">
        <f t="shared" si="9"/>
        <v>2021</v>
      </c>
    </row>
    <row r="154" spans="4:51" ht="12.75" hidden="1">
      <c r="D154" s="2"/>
      <c r="E154" s="2"/>
      <c r="F154" s="2"/>
      <c r="G154" s="2"/>
      <c r="AB154" s="164">
        <f t="shared" si="3"/>
      </c>
      <c r="AC154" s="165" t="e">
        <f t="shared" si="10"/>
        <v>#VALUE!</v>
      </c>
      <c r="AD154" s="161" t="e">
        <f t="shared" si="2"/>
        <v>#VALUE!</v>
      </c>
      <c r="AE154" s="583" t="e">
        <f t="shared" si="11"/>
        <v>#VALUE!</v>
      </c>
      <c r="AF154" s="162" t="e">
        <f t="shared" si="5"/>
        <v>#VALUE!</v>
      </c>
      <c r="AG154" s="584"/>
      <c r="AH154" s="584"/>
      <c r="AI154" s="584"/>
      <c r="AJ154" s="671"/>
      <c r="AK154" s="671"/>
      <c r="AL154" s="671"/>
      <c r="AM154" s="671"/>
      <c r="AN154" s="671"/>
      <c r="AO154" s="102"/>
      <c r="AP154" s="102"/>
      <c r="AQ154" s="102"/>
      <c r="AR154" s="293"/>
      <c r="AS154" s="62" t="e">
        <f t="shared" si="6"/>
        <v>#VALUE!</v>
      </c>
      <c r="AT154" s="2" t="e">
        <f t="shared" si="7"/>
        <v>#VALUE!</v>
      </c>
      <c r="AU154" s="566"/>
      <c r="AV154" s="567">
        <f t="shared" si="8"/>
        <v>44554</v>
      </c>
      <c r="AW154" s="567">
        <v>44554</v>
      </c>
      <c r="AX154" s="567" t="s">
        <v>117</v>
      </c>
      <c r="AY154" s="12">
        <f t="shared" si="9"/>
        <v>2021</v>
      </c>
    </row>
    <row r="155" spans="4:51" ht="12.75" hidden="1">
      <c r="D155" s="2"/>
      <c r="E155" s="2"/>
      <c r="F155" s="2"/>
      <c r="G155" s="2"/>
      <c r="AB155" s="164">
        <f t="shared" si="3"/>
      </c>
      <c r="AC155" s="165" t="e">
        <f t="shared" si="10"/>
        <v>#VALUE!</v>
      </c>
      <c r="AD155" s="161" t="e">
        <f t="shared" si="2"/>
        <v>#VALUE!</v>
      </c>
      <c r="AE155" s="583" t="e">
        <f t="shared" si="11"/>
        <v>#VALUE!</v>
      </c>
      <c r="AF155" s="162" t="e">
        <f t="shared" si="5"/>
        <v>#VALUE!</v>
      </c>
      <c r="AG155" s="584"/>
      <c r="AH155" s="584"/>
      <c r="AI155" s="584"/>
      <c r="AJ155" s="671"/>
      <c r="AK155" s="671"/>
      <c r="AL155" s="671"/>
      <c r="AM155" s="671"/>
      <c r="AN155" s="671"/>
      <c r="AO155" s="102"/>
      <c r="AP155" s="102"/>
      <c r="AQ155" s="102"/>
      <c r="AR155" s="293"/>
      <c r="AS155" s="62" t="e">
        <f t="shared" si="6"/>
        <v>#VALUE!</v>
      </c>
      <c r="AT155" s="2" t="e">
        <f t="shared" si="7"/>
        <v>#VALUE!</v>
      </c>
      <c r="AU155" s="566"/>
      <c r="AV155" s="567" t="str">
        <f t="shared" si="8"/>
        <v>-</v>
      </c>
      <c r="AW155" s="567">
        <v>44555</v>
      </c>
      <c r="AX155" s="567" t="s">
        <v>118</v>
      </c>
      <c r="AY155" s="12">
        <f t="shared" si="9"/>
        <v>2021</v>
      </c>
    </row>
    <row r="156" spans="4:51" ht="12.75" hidden="1">
      <c r="D156" s="2"/>
      <c r="E156" s="2"/>
      <c r="F156" s="2"/>
      <c r="G156" s="2"/>
      <c r="AB156" s="164">
        <f t="shared" si="3"/>
      </c>
      <c r="AC156" s="165" t="e">
        <f t="shared" si="10"/>
        <v>#VALUE!</v>
      </c>
      <c r="AD156" s="161" t="e">
        <f t="shared" si="2"/>
        <v>#VALUE!</v>
      </c>
      <c r="AE156" s="583" t="e">
        <f t="shared" si="11"/>
        <v>#VALUE!</v>
      </c>
      <c r="AF156" s="162" t="e">
        <f t="shared" si="5"/>
        <v>#VALUE!</v>
      </c>
      <c r="AG156" s="584"/>
      <c r="AH156" s="584"/>
      <c r="AI156" s="584"/>
      <c r="AJ156" s="671"/>
      <c r="AK156" s="671"/>
      <c r="AL156" s="671"/>
      <c r="AM156" s="671"/>
      <c r="AN156" s="671"/>
      <c r="AO156" s="102"/>
      <c r="AP156" s="102"/>
      <c r="AQ156" s="102"/>
      <c r="AR156" s="293"/>
      <c r="AS156" s="62" t="e">
        <f t="shared" si="6"/>
        <v>#VALUE!</v>
      </c>
      <c r="AT156" s="2" t="e">
        <f t="shared" si="7"/>
        <v>#VALUE!</v>
      </c>
      <c r="AU156" s="566"/>
      <c r="AV156" s="567" t="str">
        <f t="shared" si="8"/>
        <v>-</v>
      </c>
      <c r="AW156" s="567">
        <v>44556</v>
      </c>
      <c r="AX156" s="567" t="s">
        <v>355</v>
      </c>
      <c r="AY156" s="12">
        <f t="shared" si="9"/>
        <v>2021</v>
      </c>
    </row>
    <row r="157" spans="4:51" ht="12.75" hidden="1">
      <c r="D157" s="2"/>
      <c r="E157" s="2"/>
      <c r="F157" s="2"/>
      <c r="G157" s="2"/>
      <c r="AB157" s="164">
        <f t="shared" si="3"/>
      </c>
      <c r="AC157" s="165" t="e">
        <f t="shared" si="10"/>
        <v>#VALUE!</v>
      </c>
      <c r="AD157" s="161" t="e">
        <f t="shared" si="2"/>
        <v>#VALUE!</v>
      </c>
      <c r="AE157" s="583" t="e">
        <f t="shared" si="11"/>
        <v>#VALUE!</v>
      </c>
      <c r="AF157" s="162" t="e">
        <f t="shared" si="5"/>
        <v>#VALUE!</v>
      </c>
      <c r="AG157" s="584"/>
      <c r="AH157" s="584"/>
      <c r="AI157" s="584"/>
      <c r="AJ157" s="671"/>
      <c r="AK157" s="671"/>
      <c r="AL157" s="671"/>
      <c r="AM157" s="671"/>
      <c r="AN157" s="671"/>
      <c r="AO157" s="102"/>
      <c r="AP157" s="102"/>
      <c r="AQ157" s="102"/>
      <c r="AR157" s="293"/>
      <c r="AS157" s="62" t="e">
        <f t="shared" si="6"/>
        <v>#VALUE!</v>
      </c>
      <c r="AT157" s="2" t="e">
        <f t="shared" si="7"/>
        <v>#VALUE!</v>
      </c>
      <c r="AU157" s="566"/>
      <c r="AV157" s="567">
        <f t="shared" si="8"/>
        <v>44561</v>
      </c>
      <c r="AW157" s="567">
        <v>44561</v>
      </c>
      <c r="AX157" s="567" t="s">
        <v>117</v>
      </c>
      <c r="AY157" s="12">
        <f t="shared" si="9"/>
        <v>2021</v>
      </c>
    </row>
    <row r="158" spans="4:51" ht="12.75" hidden="1">
      <c r="D158" s="2"/>
      <c r="E158" s="2"/>
      <c r="F158" s="2"/>
      <c r="G158" s="2"/>
      <c r="AB158" s="164">
        <f t="shared" si="3"/>
      </c>
      <c r="AC158" s="165" t="e">
        <f t="shared" si="10"/>
        <v>#VALUE!</v>
      </c>
      <c r="AD158" s="161" t="e">
        <f t="shared" si="2"/>
        <v>#VALUE!</v>
      </c>
      <c r="AE158" s="583" t="e">
        <f t="shared" si="11"/>
        <v>#VALUE!</v>
      </c>
      <c r="AF158" s="162" t="e">
        <f t="shared" si="5"/>
        <v>#VALUE!</v>
      </c>
      <c r="AG158" s="584"/>
      <c r="AH158" s="584"/>
      <c r="AI158" s="584"/>
      <c r="AJ158" s="671"/>
      <c r="AK158" s="671"/>
      <c r="AL158" s="671"/>
      <c r="AM158" s="671"/>
      <c r="AN158" s="671"/>
      <c r="AO158" s="102"/>
      <c r="AP158" s="102"/>
      <c r="AQ158" s="102"/>
      <c r="AR158" s="293"/>
      <c r="AS158" s="62" t="e">
        <f t="shared" si="6"/>
        <v>#VALUE!</v>
      </c>
      <c r="AT158" s="2" t="e">
        <f t="shared" si="7"/>
        <v>#VALUE!</v>
      </c>
      <c r="AU158" s="566"/>
      <c r="AV158" s="567" t="str">
        <f t="shared" si="8"/>
        <v>-</v>
      </c>
      <c r="AW158" s="567">
        <v>44562</v>
      </c>
      <c r="AX158" s="567" t="s">
        <v>106</v>
      </c>
      <c r="AY158" s="12">
        <f t="shared" si="9"/>
        <v>2022</v>
      </c>
    </row>
    <row r="159" spans="4:51" ht="12.75" hidden="1">
      <c r="D159" s="2"/>
      <c r="E159" s="2"/>
      <c r="F159" s="2"/>
      <c r="G159" s="2"/>
      <c r="AB159" s="164">
        <f t="shared" si="3"/>
      </c>
      <c r="AC159" s="165" t="e">
        <f t="shared" si="10"/>
        <v>#VALUE!</v>
      </c>
      <c r="AD159" s="161" t="e">
        <f t="shared" si="2"/>
        <v>#VALUE!</v>
      </c>
      <c r="AE159" s="583" t="e">
        <f t="shared" si="11"/>
        <v>#VALUE!</v>
      </c>
      <c r="AF159" s="162" t="e">
        <f t="shared" si="5"/>
        <v>#VALUE!</v>
      </c>
      <c r="AG159" s="584"/>
      <c r="AH159" s="584"/>
      <c r="AI159" s="584"/>
      <c r="AJ159" s="671"/>
      <c r="AK159" s="671"/>
      <c r="AL159" s="671"/>
      <c r="AM159" s="671"/>
      <c r="AN159" s="671"/>
      <c r="AO159" s="102"/>
      <c r="AP159" s="102"/>
      <c r="AQ159" s="102"/>
      <c r="AR159" s="293"/>
      <c r="AS159" s="62" t="e">
        <f t="shared" si="6"/>
        <v>#VALUE!</v>
      </c>
      <c r="AT159" s="2" t="e">
        <f t="shared" si="7"/>
        <v>#VALUE!</v>
      </c>
      <c r="AU159" s="566"/>
      <c r="AV159" s="567">
        <f t="shared" si="8"/>
        <v>44567</v>
      </c>
      <c r="AW159" s="567">
        <v>44567</v>
      </c>
      <c r="AX159" s="567" t="s">
        <v>107</v>
      </c>
      <c r="AY159" s="12">
        <f t="shared" si="9"/>
        <v>2022</v>
      </c>
    </row>
    <row r="160" spans="4:51" ht="12.75" hidden="1">
      <c r="D160" s="2"/>
      <c r="E160" s="2"/>
      <c r="F160" s="2"/>
      <c r="G160" s="2"/>
      <c r="AB160" s="164">
        <f t="shared" si="3"/>
      </c>
      <c r="AC160" s="165" t="e">
        <f t="shared" si="10"/>
        <v>#VALUE!</v>
      </c>
      <c r="AD160" s="161" t="e">
        <f t="shared" si="2"/>
        <v>#VALUE!</v>
      </c>
      <c r="AE160" s="583" t="e">
        <f t="shared" si="11"/>
        <v>#VALUE!</v>
      </c>
      <c r="AF160" s="162" t="e">
        <f t="shared" si="5"/>
        <v>#VALUE!</v>
      </c>
      <c r="AG160" s="584"/>
      <c r="AH160" s="584"/>
      <c r="AI160" s="584"/>
      <c r="AJ160" s="671"/>
      <c r="AK160" s="671"/>
      <c r="AL160" s="671"/>
      <c r="AM160" s="671"/>
      <c r="AN160" s="671"/>
      <c r="AO160" s="102"/>
      <c r="AP160" s="102"/>
      <c r="AQ160" s="102"/>
      <c r="AR160" s="293"/>
      <c r="AS160" s="62" t="e">
        <f t="shared" si="6"/>
        <v>#VALUE!</v>
      </c>
      <c r="AT160" s="2" t="e">
        <f t="shared" si="7"/>
        <v>#VALUE!</v>
      </c>
      <c r="AU160" s="566"/>
      <c r="AV160" s="567">
        <f t="shared" si="8"/>
        <v>44669</v>
      </c>
      <c r="AW160" s="567">
        <v>44669</v>
      </c>
      <c r="AX160" s="567" t="s">
        <v>108</v>
      </c>
      <c r="AY160" s="12">
        <f t="shared" si="9"/>
        <v>2022</v>
      </c>
    </row>
    <row r="161" spans="4:51" ht="12.75" hidden="1">
      <c r="D161" s="2"/>
      <c r="E161" s="2"/>
      <c r="F161" s="2"/>
      <c r="G161" s="2"/>
      <c r="AB161" s="164">
        <f t="shared" si="3"/>
      </c>
      <c r="AC161" s="165" t="e">
        <f t="shared" si="10"/>
        <v>#VALUE!</v>
      </c>
      <c r="AD161" s="161" t="e">
        <f t="shared" si="2"/>
        <v>#VALUE!</v>
      </c>
      <c r="AE161" s="583" t="e">
        <f t="shared" si="11"/>
        <v>#VALUE!</v>
      </c>
      <c r="AF161" s="162" t="e">
        <f t="shared" si="5"/>
        <v>#VALUE!</v>
      </c>
      <c r="AG161" s="584"/>
      <c r="AH161" s="584"/>
      <c r="AI161" s="584"/>
      <c r="AJ161" s="671"/>
      <c r="AK161" s="671"/>
      <c r="AL161" s="671"/>
      <c r="AM161" s="671"/>
      <c r="AN161" s="671"/>
      <c r="AO161" s="102"/>
      <c r="AP161" s="102"/>
      <c r="AQ161" s="102"/>
      <c r="AR161" s="293"/>
      <c r="AS161" s="62" t="e">
        <f t="shared" si="6"/>
        <v>#VALUE!</v>
      </c>
      <c r="AT161" s="2" t="e">
        <f t="shared" si="7"/>
        <v>#VALUE!</v>
      </c>
      <c r="AU161" s="566"/>
      <c r="AV161" s="567" t="str">
        <f t="shared" si="8"/>
        <v>-</v>
      </c>
      <c r="AW161" s="567">
        <v>44682</v>
      </c>
      <c r="AX161" s="567" t="s">
        <v>109</v>
      </c>
      <c r="AY161" s="12">
        <f t="shared" si="9"/>
        <v>2022</v>
      </c>
    </row>
    <row r="162" spans="4:51" ht="12.75" hidden="1">
      <c r="D162" s="2"/>
      <c r="E162" s="2"/>
      <c r="F162" s="2"/>
      <c r="G162" s="2"/>
      <c r="AB162" s="164">
        <f t="shared" si="3"/>
      </c>
      <c r="AC162" s="165" t="e">
        <f t="shared" si="10"/>
        <v>#VALUE!</v>
      </c>
      <c r="AD162" s="161" t="e">
        <f t="shared" si="2"/>
        <v>#VALUE!</v>
      </c>
      <c r="AE162" s="583" t="e">
        <f t="shared" si="11"/>
        <v>#VALUE!</v>
      </c>
      <c r="AF162" s="162" t="e">
        <f t="shared" si="5"/>
        <v>#VALUE!</v>
      </c>
      <c r="AG162" s="584"/>
      <c r="AH162" s="584"/>
      <c r="AI162" s="584"/>
      <c r="AJ162" s="671"/>
      <c r="AK162" s="671"/>
      <c r="AL162" s="671"/>
      <c r="AM162" s="671"/>
      <c r="AN162" s="671"/>
      <c r="AO162" s="102"/>
      <c r="AP162" s="102"/>
      <c r="AQ162" s="102"/>
      <c r="AR162" s="293"/>
      <c r="AS162" s="62" t="e">
        <f t="shared" si="6"/>
        <v>#VALUE!</v>
      </c>
      <c r="AT162" s="2" t="e">
        <f t="shared" si="7"/>
        <v>#VALUE!</v>
      </c>
      <c r="AU162" s="566"/>
      <c r="AV162" s="567">
        <f t="shared" si="8"/>
        <v>44707</v>
      </c>
      <c r="AW162" s="567">
        <v>44707</v>
      </c>
      <c r="AX162" s="567" t="s">
        <v>110</v>
      </c>
      <c r="AY162" s="12">
        <f t="shared" si="9"/>
        <v>2022</v>
      </c>
    </row>
    <row r="163" spans="4:51" ht="12.75" hidden="1">
      <c r="D163" s="2"/>
      <c r="E163" s="2"/>
      <c r="F163" s="2"/>
      <c r="G163" s="2"/>
      <c r="AB163" s="164">
        <f t="shared" si="3"/>
      </c>
      <c r="AC163" s="165" t="e">
        <f t="shared" si="10"/>
        <v>#VALUE!</v>
      </c>
      <c r="AD163" s="161" t="e">
        <f t="shared" si="2"/>
        <v>#VALUE!</v>
      </c>
      <c r="AE163" s="583" t="e">
        <f t="shared" si="11"/>
        <v>#VALUE!</v>
      </c>
      <c r="AF163" s="162" t="e">
        <f t="shared" si="5"/>
        <v>#VALUE!</v>
      </c>
      <c r="AG163" s="584"/>
      <c r="AH163" s="584"/>
      <c r="AI163" s="584"/>
      <c r="AJ163" s="671"/>
      <c r="AK163" s="671"/>
      <c r="AL163" s="671"/>
      <c r="AM163" s="671"/>
      <c r="AN163" s="671"/>
      <c r="AO163" s="102"/>
      <c r="AP163" s="102"/>
      <c r="AQ163" s="102"/>
      <c r="AR163" s="293"/>
      <c r="AS163" s="62" t="e">
        <f t="shared" si="6"/>
        <v>#VALUE!</v>
      </c>
      <c r="AT163" s="2" t="e">
        <f t="shared" si="7"/>
        <v>#VALUE!</v>
      </c>
      <c r="AU163" s="566"/>
      <c r="AV163" s="567">
        <f t="shared" si="8"/>
        <v>44718</v>
      </c>
      <c r="AW163" s="567">
        <v>44718</v>
      </c>
      <c r="AX163" s="567" t="s">
        <v>111</v>
      </c>
      <c r="AY163" s="12">
        <f t="shared" si="9"/>
        <v>2022</v>
      </c>
    </row>
    <row r="164" spans="4:51" ht="12.75" hidden="1">
      <c r="D164" s="2"/>
      <c r="E164" s="2"/>
      <c r="F164" s="2"/>
      <c r="G164" s="2"/>
      <c r="AB164" s="164">
        <f t="shared" si="3"/>
      </c>
      <c r="AC164" s="165" t="e">
        <f t="shared" si="10"/>
        <v>#VALUE!</v>
      </c>
      <c r="AD164" s="161" t="e">
        <f t="shared" si="2"/>
        <v>#VALUE!</v>
      </c>
      <c r="AE164" s="583" t="e">
        <f t="shared" si="11"/>
        <v>#VALUE!</v>
      </c>
      <c r="AF164" s="162" t="e">
        <f t="shared" si="5"/>
        <v>#VALUE!</v>
      </c>
      <c r="AG164" s="584"/>
      <c r="AH164" s="584"/>
      <c r="AI164" s="584"/>
      <c r="AJ164" s="671"/>
      <c r="AK164" s="671"/>
      <c r="AL164" s="671"/>
      <c r="AM164" s="671"/>
      <c r="AN164" s="671"/>
      <c r="AO164" s="102"/>
      <c r="AP164" s="102"/>
      <c r="AQ164" s="102"/>
      <c r="AR164" s="293"/>
      <c r="AS164" s="62" t="e">
        <f t="shared" si="6"/>
        <v>#VALUE!</v>
      </c>
      <c r="AT164" s="2" t="e">
        <f t="shared" si="7"/>
        <v>#VALUE!</v>
      </c>
      <c r="AU164" s="566"/>
      <c r="AV164" s="567">
        <f t="shared" si="8"/>
        <v>44728</v>
      </c>
      <c r="AW164" s="567">
        <v>44728</v>
      </c>
      <c r="AX164" s="567" t="s">
        <v>112</v>
      </c>
      <c r="AY164" s="12">
        <f t="shared" si="9"/>
        <v>2022</v>
      </c>
    </row>
    <row r="165" spans="4:51" ht="12.75" hidden="1">
      <c r="D165" s="2"/>
      <c r="E165" s="2"/>
      <c r="F165" s="2"/>
      <c r="G165" s="2"/>
      <c r="AB165" s="164">
        <f t="shared" si="3"/>
      </c>
      <c r="AC165" s="165" t="e">
        <f t="shared" si="10"/>
        <v>#VALUE!</v>
      </c>
      <c r="AD165" s="161" t="e">
        <f t="shared" si="2"/>
        <v>#VALUE!</v>
      </c>
      <c r="AE165" s="583" t="e">
        <f t="shared" si="11"/>
        <v>#VALUE!</v>
      </c>
      <c r="AF165" s="162" t="e">
        <f t="shared" si="5"/>
        <v>#VALUE!</v>
      </c>
      <c r="AG165" s="584"/>
      <c r="AH165" s="584"/>
      <c r="AI165" s="584"/>
      <c r="AJ165" s="671"/>
      <c r="AK165" s="671"/>
      <c r="AL165" s="671"/>
      <c r="AM165" s="671"/>
      <c r="AN165" s="671"/>
      <c r="AO165" s="102"/>
      <c r="AP165" s="102"/>
      <c r="AQ165" s="102"/>
      <c r="AR165" s="293"/>
      <c r="AS165" s="62" t="e">
        <f t="shared" si="6"/>
        <v>#VALUE!</v>
      </c>
      <c r="AT165" s="2" t="e">
        <f t="shared" si="7"/>
        <v>#VALUE!</v>
      </c>
      <c r="AU165" s="566"/>
      <c r="AV165" s="567">
        <f t="shared" si="8"/>
        <v>44788</v>
      </c>
      <c r="AW165" s="567">
        <v>44788</v>
      </c>
      <c r="AX165" s="567" t="s">
        <v>353</v>
      </c>
      <c r="AY165" s="12">
        <f t="shared" si="9"/>
        <v>2022</v>
      </c>
    </row>
    <row r="166" spans="4:51" ht="12.75" hidden="1">
      <c r="D166" s="2"/>
      <c r="E166" s="2"/>
      <c r="F166" s="2"/>
      <c r="G166" s="2"/>
      <c r="AB166" s="164">
        <f t="shared" si="3"/>
      </c>
      <c r="AC166" s="165" t="e">
        <f t="shared" si="10"/>
        <v>#VALUE!</v>
      </c>
      <c r="AD166" s="161" t="e">
        <f t="shared" si="2"/>
        <v>#VALUE!</v>
      </c>
      <c r="AE166" s="583" t="e">
        <f t="shared" si="11"/>
        <v>#VALUE!</v>
      </c>
      <c r="AF166" s="162" t="e">
        <f t="shared" si="5"/>
        <v>#VALUE!</v>
      </c>
      <c r="AG166" s="584"/>
      <c r="AH166" s="584"/>
      <c r="AI166" s="584"/>
      <c r="AJ166" s="671"/>
      <c r="AK166" s="671"/>
      <c r="AL166" s="671"/>
      <c r="AM166" s="671"/>
      <c r="AN166" s="671"/>
      <c r="AO166" s="102"/>
      <c r="AP166" s="102"/>
      <c r="AR166" s="293"/>
      <c r="AS166" s="62" t="e">
        <f t="shared" si="6"/>
        <v>#VALUE!</v>
      </c>
      <c r="AT166" s="2" t="e">
        <f t="shared" si="7"/>
        <v>#VALUE!</v>
      </c>
      <c r="AU166" s="566"/>
      <c r="AV166" s="567">
        <f t="shared" si="8"/>
        <v>44860</v>
      </c>
      <c r="AW166" s="567">
        <v>44860</v>
      </c>
      <c r="AX166" s="567" t="s">
        <v>114</v>
      </c>
      <c r="AY166" s="12">
        <f t="shared" si="9"/>
        <v>2022</v>
      </c>
    </row>
    <row r="167" spans="4:51" ht="12.75" hidden="1">
      <c r="D167" s="2"/>
      <c r="E167" s="2"/>
      <c r="F167" s="2"/>
      <c r="G167" s="2"/>
      <c r="AB167" s="164">
        <f t="shared" si="3"/>
      </c>
      <c r="AC167" s="165" t="e">
        <f t="shared" si="10"/>
        <v>#VALUE!</v>
      </c>
      <c r="AD167" s="161" t="e">
        <f t="shared" si="2"/>
        <v>#VALUE!</v>
      </c>
      <c r="AE167" s="583" t="e">
        <f t="shared" si="11"/>
        <v>#VALUE!</v>
      </c>
      <c r="AF167" s="162" t="e">
        <f t="shared" si="5"/>
        <v>#VALUE!</v>
      </c>
      <c r="AG167" s="584"/>
      <c r="AH167" s="584"/>
      <c r="AI167" s="584"/>
      <c r="AJ167" s="671"/>
      <c r="AK167" s="671"/>
      <c r="AL167" s="671"/>
      <c r="AM167" s="671"/>
      <c r="AN167" s="671"/>
      <c r="AO167" s="102"/>
      <c r="AP167" s="102"/>
      <c r="AQ167" s="102"/>
      <c r="AR167" s="293"/>
      <c r="AS167" s="62" t="e">
        <f t="shared" si="6"/>
        <v>#VALUE!</v>
      </c>
      <c r="AT167" s="2" t="e">
        <f t="shared" si="7"/>
        <v>#VALUE!</v>
      </c>
      <c r="AU167" s="566"/>
      <c r="AV167" s="567">
        <f t="shared" si="8"/>
        <v>44866</v>
      </c>
      <c r="AW167" s="567">
        <v>44866</v>
      </c>
      <c r="AX167" s="567" t="s">
        <v>115</v>
      </c>
      <c r="AY167" s="12">
        <f t="shared" si="9"/>
        <v>2022</v>
      </c>
    </row>
    <row r="168" spans="4:51" ht="12.75" hidden="1">
      <c r="D168" s="2"/>
      <c r="E168" s="2"/>
      <c r="F168" s="2"/>
      <c r="G168" s="2"/>
      <c r="AB168" s="164">
        <f t="shared" si="3"/>
      </c>
      <c r="AC168" s="165" t="e">
        <f t="shared" si="10"/>
        <v>#VALUE!</v>
      </c>
      <c r="AD168" s="161" t="e">
        <f t="shared" si="2"/>
        <v>#VALUE!</v>
      </c>
      <c r="AE168" s="583" t="e">
        <f t="shared" si="11"/>
        <v>#VALUE!</v>
      </c>
      <c r="AF168" s="162" t="e">
        <f t="shared" si="5"/>
        <v>#VALUE!</v>
      </c>
      <c r="AG168" s="584"/>
      <c r="AH168" s="584"/>
      <c r="AI168" s="584"/>
      <c r="AJ168" s="671"/>
      <c r="AK168" s="671"/>
      <c r="AL168" s="671"/>
      <c r="AM168" s="671"/>
      <c r="AN168" s="671"/>
      <c r="AO168" s="102"/>
      <c r="AP168" s="102"/>
      <c r="AQ168" s="102"/>
      <c r="AR168" s="293"/>
      <c r="AS168" s="62" t="e">
        <f t="shared" si="6"/>
        <v>#VALUE!</v>
      </c>
      <c r="AT168" s="2" t="e">
        <f t="shared" si="7"/>
        <v>#VALUE!</v>
      </c>
      <c r="AU168" s="566"/>
      <c r="AV168" s="567">
        <f t="shared" si="8"/>
        <v>44903</v>
      </c>
      <c r="AW168" s="567">
        <v>44903</v>
      </c>
      <c r="AX168" s="567" t="s">
        <v>354</v>
      </c>
      <c r="AY168" s="12">
        <f t="shared" si="9"/>
        <v>2022</v>
      </c>
    </row>
    <row r="169" spans="4:51" ht="12.75" hidden="1">
      <c r="D169" s="2"/>
      <c r="E169" s="2"/>
      <c r="F169" s="2"/>
      <c r="G169" s="2"/>
      <c r="AB169" s="164">
        <f t="shared" si="3"/>
      </c>
      <c r="AC169" s="165" t="e">
        <f t="shared" si="10"/>
        <v>#VALUE!</v>
      </c>
      <c r="AD169" s="161" t="e">
        <f t="shared" si="2"/>
        <v>#VALUE!</v>
      </c>
      <c r="AE169" s="583" t="e">
        <f t="shared" si="11"/>
        <v>#VALUE!</v>
      </c>
      <c r="AF169" s="162" t="e">
        <f t="shared" si="5"/>
        <v>#VALUE!</v>
      </c>
      <c r="AG169" s="584"/>
      <c r="AH169" s="584"/>
      <c r="AI169" s="584"/>
      <c r="AJ169" s="671"/>
      <c r="AK169" s="671"/>
      <c r="AL169" s="671"/>
      <c r="AM169" s="671"/>
      <c r="AN169" s="671"/>
      <c r="AO169" s="102"/>
      <c r="AP169" s="102"/>
      <c r="AQ169" s="102"/>
      <c r="AR169" s="293"/>
      <c r="AS169" s="62" t="e">
        <f t="shared" si="6"/>
        <v>#VALUE!</v>
      </c>
      <c r="AT169" s="2" t="e">
        <f t="shared" si="7"/>
        <v>#VALUE!</v>
      </c>
      <c r="AU169" s="566"/>
      <c r="AV169" s="567" t="str">
        <f t="shared" si="8"/>
        <v>-</v>
      </c>
      <c r="AW169" s="567">
        <v>44919</v>
      </c>
      <c r="AX169" s="567" t="s">
        <v>117</v>
      </c>
      <c r="AY169" s="12">
        <f t="shared" si="9"/>
        <v>2022</v>
      </c>
    </row>
    <row r="170" spans="4:51" ht="12.75" hidden="1">
      <c r="D170" s="2"/>
      <c r="E170" s="2"/>
      <c r="F170" s="2"/>
      <c r="G170" s="2"/>
      <c r="AB170" s="164">
        <f t="shared" si="3"/>
      </c>
      <c r="AC170" s="165" t="e">
        <f t="shared" si="10"/>
        <v>#VALUE!</v>
      </c>
      <c r="AD170" s="161" t="e">
        <f t="shared" si="2"/>
        <v>#VALUE!</v>
      </c>
      <c r="AE170" s="583" t="e">
        <f t="shared" si="11"/>
        <v>#VALUE!</v>
      </c>
      <c r="AF170" s="162" t="e">
        <f t="shared" si="5"/>
        <v>#VALUE!</v>
      </c>
      <c r="AG170" s="584"/>
      <c r="AH170" s="584"/>
      <c r="AI170" s="584"/>
      <c r="AJ170" s="671"/>
      <c r="AK170" s="671"/>
      <c r="AL170" s="671"/>
      <c r="AM170" s="671"/>
      <c r="AN170" s="671"/>
      <c r="AO170" s="102"/>
      <c r="AP170" s="102"/>
      <c r="AQ170" s="102"/>
      <c r="AR170" s="293"/>
      <c r="AS170" s="62" t="e">
        <f t="shared" si="6"/>
        <v>#VALUE!</v>
      </c>
      <c r="AT170" s="2" t="e">
        <f t="shared" si="7"/>
        <v>#VALUE!</v>
      </c>
      <c r="AU170" s="566"/>
      <c r="AV170" s="567" t="str">
        <f t="shared" si="8"/>
        <v>-</v>
      </c>
      <c r="AW170" s="567">
        <v>44920</v>
      </c>
      <c r="AX170" s="567" t="s">
        <v>118</v>
      </c>
      <c r="AY170" s="12">
        <f t="shared" si="9"/>
        <v>2022</v>
      </c>
    </row>
    <row r="171" spans="4:51" ht="12.75" hidden="1">
      <c r="D171" s="2"/>
      <c r="E171" s="2"/>
      <c r="F171" s="2"/>
      <c r="G171" s="2"/>
      <c r="AB171" s="164">
        <f t="shared" si="3"/>
      </c>
      <c r="AC171" s="165" t="e">
        <f t="shared" si="10"/>
        <v>#VALUE!</v>
      </c>
      <c r="AD171" s="161" t="e">
        <f t="shared" si="2"/>
        <v>#VALUE!</v>
      </c>
      <c r="AE171" s="583" t="e">
        <f t="shared" si="11"/>
        <v>#VALUE!</v>
      </c>
      <c r="AF171" s="162" t="e">
        <f t="shared" si="5"/>
        <v>#VALUE!</v>
      </c>
      <c r="AG171" s="584"/>
      <c r="AH171" s="584"/>
      <c r="AI171" s="584"/>
      <c r="AJ171" s="671"/>
      <c r="AK171" s="671"/>
      <c r="AL171" s="671"/>
      <c r="AM171" s="671"/>
      <c r="AN171" s="671"/>
      <c r="AO171" s="102"/>
      <c r="AP171" s="102"/>
      <c r="AQ171" s="102"/>
      <c r="AR171" s="293"/>
      <c r="AS171" s="62" t="e">
        <f t="shared" si="6"/>
        <v>#VALUE!</v>
      </c>
      <c r="AT171" s="2" t="e">
        <f t="shared" si="7"/>
        <v>#VALUE!</v>
      </c>
      <c r="AU171" s="566"/>
      <c r="AV171" s="567">
        <f t="shared" si="8"/>
        <v>44921</v>
      </c>
      <c r="AW171" s="567">
        <v>44921</v>
      </c>
      <c r="AX171" s="567" t="s">
        <v>355</v>
      </c>
      <c r="AY171" s="12">
        <f t="shared" si="9"/>
        <v>2022</v>
      </c>
    </row>
    <row r="172" spans="4:51" ht="12.75" hidden="1">
      <c r="D172" s="2"/>
      <c r="E172" s="2"/>
      <c r="F172" s="2"/>
      <c r="G172" s="2"/>
      <c r="AB172" s="164">
        <f t="shared" si="3"/>
      </c>
      <c r="AC172" s="165" t="e">
        <f t="shared" si="10"/>
        <v>#VALUE!</v>
      </c>
      <c r="AD172" s="161" t="e">
        <f t="shared" si="2"/>
        <v>#VALUE!</v>
      </c>
      <c r="AE172" s="583" t="e">
        <f t="shared" si="11"/>
        <v>#VALUE!</v>
      </c>
      <c r="AF172" s="162" t="e">
        <f t="shared" si="5"/>
        <v>#VALUE!</v>
      </c>
      <c r="AG172" s="584"/>
      <c r="AH172" s="584"/>
      <c r="AI172" s="584"/>
      <c r="AJ172" s="671"/>
      <c r="AK172" s="671"/>
      <c r="AL172" s="671"/>
      <c r="AM172" s="671"/>
      <c r="AN172" s="671"/>
      <c r="AO172" s="102"/>
      <c r="AP172" s="102"/>
      <c r="AQ172" s="102"/>
      <c r="AR172" s="293"/>
      <c r="AS172" s="62" t="e">
        <f t="shared" si="6"/>
        <v>#VALUE!</v>
      </c>
      <c r="AT172" s="2" t="e">
        <f t="shared" si="7"/>
        <v>#VALUE!</v>
      </c>
      <c r="AU172" s="566"/>
      <c r="AV172" s="567" t="str">
        <f t="shared" si="8"/>
        <v>-</v>
      </c>
      <c r="AW172" s="567">
        <v>44926</v>
      </c>
      <c r="AX172" s="567" t="s">
        <v>117</v>
      </c>
      <c r="AY172" s="12">
        <f t="shared" si="9"/>
        <v>2022</v>
      </c>
    </row>
    <row r="173" spans="4:51" ht="12.75" hidden="1">
      <c r="D173" s="2"/>
      <c r="E173" s="2"/>
      <c r="F173" s="2"/>
      <c r="G173" s="2"/>
      <c r="AB173" s="164">
        <f t="shared" si="3"/>
      </c>
      <c r="AC173" s="165" t="e">
        <f t="shared" si="10"/>
        <v>#VALUE!</v>
      </c>
      <c r="AD173" s="161" t="e">
        <f t="shared" si="2"/>
        <v>#VALUE!</v>
      </c>
      <c r="AE173" s="583" t="e">
        <f t="shared" si="11"/>
        <v>#VALUE!</v>
      </c>
      <c r="AF173" s="162" t="e">
        <f t="shared" si="5"/>
        <v>#VALUE!</v>
      </c>
      <c r="AG173" s="584"/>
      <c r="AH173" s="584"/>
      <c r="AI173" s="584"/>
      <c r="AJ173" s="671"/>
      <c r="AK173" s="671"/>
      <c r="AL173" s="671"/>
      <c r="AM173" s="671"/>
      <c r="AN173" s="671"/>
      <c r="AO173" s="102"/>
      <c r="AP173" s="102"/>
      <c r="AQ173" s="102"/>
      <c r="AR173" s="293"/>
      <c r="AS173" s="62" t="e">
        <f t="shared" si="6"/>
        <v>#VALUE!</v>
      </c>
      <c r="AT173" s="2" t="e">
        <f t="shared" si="7"/>
        <v>#VALUE!</v>
      </c>
      <c r="AU173" s="566"/>
      <c r="AV173" s="567" t="str">
        <f t="shared" si="8"/>
        <v>-</v>
      </c>
      <c r="AW173" s="567">
        <v>44927</v>
      </c>
      <c r="AX173" s="12" t="s">
        <v>106</v>
      </c>
      <c r="AY173" s="12">
        <f t="shared" si="9"/>
        <v>2023</v>
      </c>
    </row>
    <row r="174" spans="4:51" ht="12.75" hidden="1">
      <c r="D174" s="2"/>
      <c r="E174" s="2"/>
      <c r="F174" s="2"/>
      <c r="G174" s="2"/>
      <c r="AB174" s="164">
        <f t="shared" si="3"/>
      </c>
      <c r="AC174" s="165" t="e">
        <f t="shared" si="10"/>
        <v>#VALUE!</v>
      </c>
      <c r="AD174" s="161" t="e">
        <f t="shared" si="2"/>
        <v>#VALUE!</v>
      </c>
      <c r="AE174" s="583" t="e">
        <f t="shared" si="11"/>
        <v>#VALUE!</v>
      </c>
      <c r="AF174" s="162" t="e">
        <f t="shared" si="5"/>
        <v>#VALUE!</v>
      </c>
      <c r="AG174" s="584"/>
      <c r="AH174" s="584"/>
      <c r="AI174" s="584"/>
      <c r="AJ174" s="671"/>
      <c r="AK174" s="671"/>
      <c r="AL174" s="671"/>
      <c r="AM174" s="671"/>
      <c r="AN174" s="671"/>
      <c r="AO174" s="102"/>
      <c r="AP174" s="102"/>
      <c r="AQ174" s="102"/>
      <c r="AR174" s="293"/>
      <c r="AS174" s="62" t="e">
        <f t="shared" si="6"/>
        <v>#VALUE!</v>
      </c>
      <c r="AT174" s="2" t="e">
        <f t="shared" si="7"/>
        <v>#VALUE!</v>
      </c>
      <c r="AU174" s="566"/>
      <c r="AV174" s="567">
        <f t="shared" si="8"/>
        <v>44932</v>
      </c>
      <c r="AW174" s="567">
        <v>44932</v>
      </c>
      <c r="AX174" s="12" t="s">
        <v>107</v>
      </c>
      <c r="AY174" s="12">
        <f t="shared" si="9"/>
        <v>2023</v>
      </c>
    </row>
    <row r="175" spans="4:51" ht="12.75" hidden="1">
      <c r="D175" s="2"/>
      <c r="E175" s="2"/>
      <c r="F175" s="2"/>
      <c r="G175" s="2"/>
      <c r="AB175" s="164">
        <f t="shared" si="3"/>
      </c>
      <c r="AC175" s="165" t="e">
        <f t="shared" si="10"/>
        <v>#VALUE!</v>
      </c>
      <c r="AD175" s="161" t="e">
        <f t="shared" si="2"/>
        <v>#VALUE!</v>
      </c>
      <c r="AE175" s="583" t="e">
        <f t="shared" si="11"/>
        <v>#VALUE!</v>
      </c>
      <c r="AF175" s="162" t="e">
        <f t="shared" si="5"/>
        <v>#VALUE!</v>
      </c>
      <c r="AG175" s="584"/>
      <c r="AH175" s="584"/>
      <c r="AI175" s="584"/>
      <c r="AJ175" s="671"/>
      <c r="AK175" s="671"/>
      <c r="AL175" s="671"/>
      <c r="AM175" s="671"/>
      <c r="AN175" s="671"/>
      <c r="AO175" s="102"/>
      <c r="AP175" s="102"/>
      <c r="AQ175" s="102"/>
      <c r="AR175" s="293"/>
      <c r="AS175" s="62" t="e">
        <f t="shared" si="6"/>
        <v>#VALUE!</v>
      </c>
      <c r="AT175" s="2" t="e">
        <f t="shared" si="7"/>
        <v>#VALUE!</v>
      </c>
      <c r="AU175" s="566"/>
      <c r="AV175" s="567">
        <f t="shared" si="8"/>
        <v>45026</v>
      </c>
      <c r="AW175" s="567">
        <v>45026</v>
      </c>
      <c r="AX175" s="12" t="s">
        <v>108</v>
      </c>
      <c r="AY175" s="12">
        <f t="shared" si="9"/>
        <v>2023</v>
      </c>
    </row>
    <row r="176" spans="4:51" ht="12.75" hidden="1">
      <c r="D176" s="2"/>
      <c r="E176" s="2"/>
      <c r="F176" s="2"/>
      <c r="G176" s="2"/>
      <c r="AB176" s="164">
        <f t="shared" si="3"/>
      </c>
      <c r="AC176" s="165" t="e">
        <f t="shared" si="10"/>
        <v>#VALUE!</v>
      </c>
      <c r="AD176" s="161" t="e">
        <f t="shared" si="2"/>
        <v>#VALUE!</v>
      </c>
      <c r="AE176" s="583" t="e">
        <f t="shared" si="11"/>
        <v>#VALUE!</v>
      </c>
      <c r="AF176" s="162" t="e">
        <f t="shared" si="5"/>
        <v>#VALUE!</v>
      </c>
      <c r="AG176" s="584"/>
      <c r="AH176" s="584"/>
      <c r="AI176" s="584"/>
      <c r="AJ176" s="671"/>
      <c r="AK176" s="671"/>
      <c r="AL176" s="671"/>
      <c r="AM176" s="671"/>
      <c r="AN176" s="671"/>
      <c r="AO176" s="102"/>
      <c r="AP176" s="102"/>
      <c r="AQ176" s="102"/>
      <c r="AR176" s="293"/>
      <c r="AS176" s="62" t="e">
        <f t="shared" si="6"/>
        <v>#VALUE!</v>
      </c>
      <c r="AT176" s="2" t="e">
        <f t="shared" si="7"/>
        <v>#VALUE!</v>
      </c>
      <c r="AU176" s="566"/>
      <c r="AV176" s="567">
        <f t="shared" si="8"/>
        <v>45047</v>
      </c>
      <c r="AW176" s="567">
        <v>45047</v>
      </c>
      <c r="AX176" s="12" t="s">
        <v>109</v>
      </c>
      <c r="AY176" s="12">
        <f t="shared" si="9"/>
        <v>2023</v>
      </c>
    </row>
    <row r="177" spans="4:51" ht="12.75" hidden="1">
      <c r="D177" s="2"/>
      <c r="E177" s="2"/>
      <c r="F177" s="2"/>
      <c r="G177" s="2"/>
      <c r="AB177" s="164">
        <f t="shared" si="3"/>
      </c>
      <c r="AC177" s="165" t="e">
        <f t="shared" si="10"/>
        <v>#VALUE!</v>
      </c>
      <c r="AD177" s="161" t="e">
        <f aca="true" t="shared" si="12" ref="AD177:AD240">IF(AH$15="ja",7-WEEKDAY(AC177,2)+AC177,MIN(AC177+7-WEEKDAY(AC177,2),AH$103))</f>
        <v>#VALUE!</v>
      </c>
      <c r="AE177" s="583" t="e">
        <f t="shared" si="11"/>
        <v>#VALUE!</v>
      </c>
      <c r="AF177" s="162" t="e">
        <f t="shared" si="5"/>
        <v>#VALUE!</v>
      </c>
      <c r="AG177" s="584"/>
      <c r="AH177" s="584"/>
      <c r="AI177" s="584"/>
      <c r="AJ177" s="671"/>
      <c r="AK177" s="671"/>
      <c r="AL177" s="671"/>
      <c r="AM177" s="671"/>
      <c r="AN177" s="671"/>
      <c r="AO177" s="102"/>
      <c r="AP177" s="102"/>
      <c r="AQ177" s="102"/>
      <c r="AR177" s="293"/>
      <c r="AS177" s="62" t="e">
        <f t="shared" si="6"/>
        <v>#VALUE!</v>
      </c>
      <c r="AT177" s="2" t="e">
        <f t="shared" si="7"/>
        <v>#VALUE!</v>
      </c>
      <c r="AU177" s="566"/>
      <c r="AV177" s="567">
        <f t="shared" si="8"/>
        <v>45064</v>
      </c>
      <c r="AW177" s="567">
        <v>45064</v>
      </c>
      <c r="AX177" s="12" t="s">
        <v>110</v>
      </c>
      <c r="AY177" s="12">
        <f t="shared" si="9"/>
        <v>2023</v>
      </c>
    </row>
    <row r="178" spans="4:51" ht="12.75" hidden="1">
      <c r="D178" s="2"/>
      <c r="E178" s="2"/>
      <c r="F178" s="2"/>
      <c r="G178" s="2"/>
      <c r="AB178" s="164">
        <f aca="true" t="shared" si="13" ref="AB178:AB241">IF(ISERROR(IF(AC178&lt;&gt;"",AB177+1,0)),"",IF(AC178&lt;&gt;"",AB177+1,0))</f>
      </c>
      <c r="AC178" s="165" t="e">
        <f t="shared" si="10"/>
        <v>#VALUE!</v>
      </c>
      <c r="AD178" s="161" t="e">
        <f t="shared" si="12"/>
        <v>#VALUE!</v>
      </c>
      <c r="AE178" s="583" t="e">
        <f aca="true" t="shared" si="14" ref="AE178:AE209">AT178</f>
        <v>#VALUE!</v>
      </c>
      <c r="AF178" s="162" t="e">
        <f aca="true" t="shared" si="15" ref="AF178:AF241">MAX(AS178-AE178,0)</f>
        <v>#VALUE!</v>
      </c>
      <c r="AG178" s="584"/>
      <c r="AH178" s="584"/>
      <c r="AI178" s="584"/>
      <c r="AJ178" s="671"/>
      <c r="AK178" s="671"/>
      <c r="AL178" s="671"/>
      <c r="AM178" s="671"/>
      <c r="AN178" s="671"/>
      <c r="AO178" s="102"/>
      <c r="AP178" s="102"/>
      <c r="AQ178" s="102"/>
      <c r="AR178" s="293"/>
      <c r="AS178" s="62" t="e">
        <f aca="true" t="shared" si="16" ref="AS178:AS241">AD178-AC178+IF(WEEKDAY(AD178)&lt;&gt;1,1,0)-IF(AND(WEEKDAY(AD178,2)&gt;=6,AD$105="nein"),1,0)</f>
        <v>#VALUE!</v>
      </c>
      <c r="AT178" s="2" t="e">
        <f aca="true" t="shared" si="17" ref="AT178:AT241">SUMPRODUCT((AC178&lt;=AV$113:AV$292)*(AD178&gt;=AV$113:AV$292))</f>
        <v>#VALUE!</v>
      </c>
      <c r="AU178" s="566"/>
      <c r="AV178" s="567">
        <f aca="true" t="shared" si="18" ref="AV178:AV241">IF(AD$105="ja",IF(WEEKDAY(AW178)=1,"-",AW178),IF(OR(WEEKDAY(AW178)=1,WEEKDAY(AW178)=7),"-",AW178))</f>
        <v>45075</v>
      </c>
      <c r="AW178" s="567">
        <v>45075</v>
      </c>
      <c r="AX178" s="12" t="s">
        <v>111</v>
      </c>
      <c r="AY178" s="12">
        <f aca="true" t="shared" si="19" ref="AY178:AY217">YEAR(AW178)</f>
        <v>2023</v>
      </c>
    </row>
    <row r="179" spans="4:51" ht="12.75" hidden="1">
      <c r="D179" s="2"/>
      <c r="E179" s="2"/>
      <c r="F179" s="2"/>
      <c r="G179" s="2"/>
      <c r="AB179" s="164">
        <f t="shared" si="13"/>
      </c>
      <c r="AC179" s="165" t="e">
        <f aca="true" t="shared" si="20" ref="AC179:AC242">IF(AD178&gt;=AH$103,"",AC178+7)</f>
        <v>#VALUE!</v>
      </c>
      <c r="AD179" s="161" t="e">
        <f t="shared" si="12"/>
        <v>#VALUE!</v>
      </c>
      <c r="AE179" s="583" t="e">
        <f t="shared" si="14"/>
        <v>#VALUE!</v>
      </c>
      <c r="AF179" s="162" t="e">
        <f t="shared" si="15"/>
        <v>#VALUE!</v>
      </c>
      <c r="AG179" s="584"/>
      <c r="AH179" s="584"/>
      <c r="AI179" s="584"/>
      <c r="AJ179" s="671"/>
      <c r="AK179" s="671"/>
      <c r="AL179" s="671"/>
      <c r="AM179" s="671"/>
      <c r="AN179" s="671"/>
      <c r="AO179" s="102"/>
      <c r="AP179" s="102"/>
      <c r="AQ179" s="102"/>
      <c r="AR179" s="293"/>
      <c r="AS179" s="62" t="e">
        <f t="shared" si="16"/>
        <v>#VALUE!</v>
      </c>
      <c r="AT179" s="2" t="e">
        <f t="shared" si="17"/>
        <v>#VALUE!</v>
      </c>
      <c r="AU179" s="566"/>
      <c r="AV179" s="567">
        <f t="shared" si="18"/>
        <v>45085</v>
      </c>
      <c r="AW179" s="567">
        <v>45085</v>
      </c>
      <c r="AX179" s="12" t="s">
        <v>112</v>
      </c>
      <c r="AY179" s="12">
        <f t="shared" si="19"/>
        <v>2023</v>
      </c>
    </row>
    <row r="180" spans="4:51" ht="12.75" hidden="1">
      <c r="D180" s="2"/>
      <c r="E180" s="2"/>
      <c r="F180" s="2"/>
      <c r="G180" s="2"/>
      <c r="AB180" s="164">
        <f t="shared" si="13"/>
      </c>
      <c r="AC180" s="165" t="e">
        <f t="shared" si="20"/>
        <v>#VALUE!</v>
      </c>
      <c r="AD180" s="161" t="e">
        <f t="shared" si="12"/>
        <v>#VALUE!</v>
      </c>
      <c r="AE180" s="583" t="e">
        <f t="shared" si="14"/>
        <v>#VALUE!</v>
      </c>
      <c r="AF180" s="162" t="e">
        <f t="shared" si="15"/>
        <v>#VALUE!</v>
      </c>
      <c r="AG180" s="584"/>
      <c r="AH180" s="584"/>
      <c r="AI180" s="584"/>
      <c r="AJ180" s="671"/>
      <c r="AK180" s="671"/>
      <c r="AL180" s="671"/>
      <c r="AM180" s="671"/>
      <c r="AN180" s="671"/>
      <c r="AO180" s="102"/>
      <c r="AP180" s="102"/>
      <c r="AQ180" s="102"/>
      <c r="AR180" s="293"/>
      <c r="AS180" s="62" t="e">
        <f t="shared" si="16"/>
        <v>#VALUE!</v>
      </c>
      <c r="AT180" s="2" t="e">
        <f t="shared" si="17"/>
        <v>#VALUE!</v>
      </c>
      <c r="AU180" s="566"/>
      <c r="AV180" s="567">
        <f t="shared" si="18"/>
        <v>45153</v>
      </c>
      <c r="AW180" s="567">
        <v>45153</v>
      </c>
      <c r="AX180" s="12" t="s">
        <v>353</v>
      </c>
      <c r="AY180" s="12">
        <f t="shared" si="19"/>
        <v>2023</v>
      </c>
    </row>
    <row r="181" spans="4:51" ht="12.75" hidden="1">
      <c r="D181" s="2"/>
      <c r="E181" s="2"/>
      <c r="F181" s="2"/>
      <c r="G181" s="2"/>
      <c r="AB181" s="164">
        <f t="shared" si="13"/>
      </c>
      <c r="AC181" s="165" t="e">
        <f t="shared" si="20"/>
        <v>#VALUE!</v>
      </c>
      <c r="AD181" s="161" t="e">
        <f t="shared" si="12"/>
        <v>#VALUE!</v>
      </c>
      <c r="AE181" s="583" t="e">
        <f t="shared" si="14"/>
        <v>#VALUE!</v>
      </c>
      <c r="AF181" s="162" t="e">
        <f t="shared" si="15"/>
        <v>#VALUE!</v>
      </c>
      <c r="AG181" s="584"/>
      <c r="AH181" s="584"/>
      <c r="AI181" s="584"/>
      <c r="AJ181" s="671"/>
      <c r="AK181" s="671"/>
      <c r="AL181" s="671"/>
      <c r="AM181" s="671"/>
      <c r="AN181" s="671"/>
      <c r="AO181" s="102"/>
      <c r="AP181" s="102"/>
      <c r="AQ181" s="102"/>
      <c r="AR181" s="293"/>
      <c r="AS181" s="62" t="e">
        <f t="shared" si="16"/>
        <v>#VALUE!</v>
      </c>
      <c r="AT181" s="2" t="e">
        <f t="shared" si="17"/>
        <v>#VALUE!</v>
      </c>
      <c r="AU181" s="566"/>
      <c r="AV181" s="567">
        <f t="shared" si="18"/>
        <v>45225</v>
      </c>
      <c r="AW181" s="567">
        <v>45225</v>
      </c>
      <c r="AX181" s="12" t="s">
        <v>114</v>
      </c>
      <c r="AY181" s="12">
        <f t="shared" si="19"/>
        <v>2023</v>
      </c>
    </row>
    <row r="182" spans="4:51" ht="12.75" hidden="1">
      <c r="D182" s="2"/>
      <c r="E182" s="2"/>
      <c r="F182" s="2"/>
      <c r="G182" s="2"/>
      <c r="AB182" s="164">
        <f t="shared" si="13"/>
      </c>
      <c r="AC182" s="165" t="e">
        <f t="shared" si="20"/>
        <v>#VALUE!</v>
      </c>
      <c r="AD182" s="161" t="e">
        <f t="shared" si="12"/>
        <v>#VALUE!</v>
      </c>
      <c r="AE182" s="583" t="e">
        <f t="shared" si="14"/>
        <v>#VALUE!</v>
      </c>
      <c r="AF182" s="162" t="e">
        <f t="shared" si="15"/>
        <v>#VALUE!</v>
      </c>
      <c r="AG182" s="584"/>
      <c r="AH182" s="584"/>
      <c r="AI182" s="584"/>
      <c r="AJ182" s="671"/>
      <c r="AK182" s="671"/>
      <c r="AL182" s="671"/>
      <c r="AM182" s="671"/>
      <c r="AN182" s="671"/>
      <c r="AO182" s="102"/>
      <c r="AP182" s="102"/>
      <c r="AQ182" s="102"/>
      <c r="AR182" s="293"/>
      <c r="AS182" s="62" t="e">
        <f t="shared" si="16"/>
        <v>#VALUE!</v>
      </c>
      <c r="AT182" s="2" t="e">
        <f t="shared" si="17"/>
        <v>#VALUE!</v>
      </c>
      <c r="AU182" s="566"/>
      <c r="AV182" s="567">
        <f t="shared" si="18"/>
        <v>45231</v>
      </c>
      <c r="AW182" s="567">
        <v>45231</v>
      </c>
      <c r="AX182" s="12" t="s">
        <v>115</v>
      </c>
      <c r="AY182" s="12">
        <f t="shared" si="19"/>
        <v>2023</v>
      </c>
    </row>
    <row r="183" spans="4:51" ht="12.75" hidden="1">
      <c r="D183" s="2"/>
      <c r="E183" s="2"/>
      <c r="F183" s="2"/>
      <c r="G183" s="2"/>
      <c r="AB183" s="164">
        <f t="shared" si="13"/>
      </c>
      <c r="AC183" s="165" t="e">
        <f t="shared" si="20"/>
        <v>#VALUE!</v>
      </c>
      <c r="AD183" s="161" t="e">
        <f t="shared" si="12"/>
        <v>#VALUE!</v>
      </c>
      <c r="AE183" s="583" t="e">
        <f t="shared" si="14"/>
        <v>#VALUE!</v>
      </c>
      <c r="AF183" s="162" t="e">
        <f t="shared" si="15"/>
        <v>#VALUE!</v>
      </c>
      <c r="AG183" s="584"/>
      <c r="AH183" s="584"/>
      <c r="AI183" s="584"/>
      <c r="AJ183" s="671"/>
      <c r="AK183" s="671"/>
      <c r="AL183" s="671"/>
      <c r="AM183" s="671"/>
      <c r="AN183" s="671"/>
      <c r="AO183" s="102"/>
      <c r="AP183" s="102"/>
      <c r="AQ183" s="102"/>
      <c r="AR183" s="293"/>
      <c r="AS183" s="62" t="e">
        <f t="shared" si="16"/>
        <v>#VALUE!</v>
      </c>
      <c r="AT183" s="2" t="e">
        <f t="shared" si="17"/>
        <v>#VALUE!</v>
      </c>
      <c r="AU183" s="566"/>
      <c r="AV183" s="567">
        <f t="shared" si="18"/>
        <v>45268</v>
      </c>
      <c r="AW183" s="567">
        <v>45268</v>
      </c>
      <c r="AX183" s="12" t="s">
        <v>354</v>
      </c>
      <c r="AY183" s="12">
        <f t="shared" si="19"/>
        <v>2023</v>
      </c>
    </row>
    <row r="184" spans="4:51" ht="12.75" hidden="1">
      <c r="D184" s="2"/>
      <c r="E184" s="2"/>
      <c r="F184" s="2"/>
      <c r="G184" s="2"/>
      <c r="AB184" s="164">
        <f t="shared" si="13"/>
      </c>
      <c r="AC184" s="165" t="e">
        <f t="shared" si="20"/>
        <v>#VALUE!</v>
      </c>
      <c r="AD184" s="161" t="e">
        <f t="shared" si="12"/>
        <v>#VALUE!</v>
      </c>
      <c r="AE184" s="583" t="e">
        <f t="shared" si="14"/>
        <v>#VALUE!</v>
      </c>
      <c r="AF184" s="162" t="e">
        <f t="shared" si="15"/>
        <v>#VALUE!</v>
      </c>
      <c r="AG184" s="584"/>
      <c r="AH184" s="584"/>
      <c r="AI184" s="584"/>
      <c r="AJ184" s="671"/>
      <c r="AK184" s="671"/>
      <c r="AL184" s="671"/>
      <c r="AM184" s="671"/>
      <c r="AN184" s="671"/>
      <c r="AO184" s="102"/>
      <c r="AP184" s="102"/>
      <c r="AQ184" s="102"/>
      <c r="AR184" s="293"/>
      <c r="AS184" s="62" t="e">
        <f t="shared" si="16"/>
        <v>#VALUE!</v>
      </c>
      <c r="AT184" s="2" t="e">
        <f t="shared" si="17"/>
        <v>#VALUE!</v>
      </c>
      <c r="AU184" s="566"/>
      <c r="AV184" s="567" t="str">
        <f t="shared" si="18"/>
        <v>-</v>
      </c>
      <c r="AW184" s="567">
        <v>45284</v>
      </c>
      <c r="AX184" s="12" t="s">
        <v>117</v>
      </c>
      <c r="AY184" s="12">
        <f t="shared" si="19"/>
        <v>2023</v>
      </c>
    </row>
    <row r="185" spans="4:51" ht="12.75" hidden="1">
      <c r="D185" s="2"/>
      <c r="E185" s="2"/>
      <c r="F185" s="2"/>
      <c r="G185" s="2"/>
      <c r="AB185" s="164">
        <f t="shared" si="13"/>
      </c>
      <c r="AC185" s="165" t="e">
        <f t="shared" si="20"/>
        <v>#VALUE!</v>
      </c>
      <c r="AD185" s="161" t="e">
        <f t="shared" si="12"/>
        <v>#VALUE!</v>
      </c>
      <c r="AE185" s="583" t="e">
        <f t="shared" si="14"/>
        <v>#VALUE!</v>
      </c>
      <c r="AF185" s="162" t="e">
        <f t="shared" si="15"/>
        <v>#VALUE!</v>
      </c>
      <c r="AG185" s="584"/>
      <c r="AH185" s="584"/>
      <c r="AI185" s="584"/>
      <c r="AJ185" s="671"/>
      <c r="AK185" s="671"/>
      <c r="AL185" s="671"/>
      <c r="AM185" s="671"/>
      <c r="AN185" s="671"/>
      <c r="AO185" s="102"/>
      <c r="AP185" s="102"/>
      <c r="AQ185" s="102"/>
      <c r="AR185" s="293"/>
      <c r="AS185" s="62" t="e">
        <f t="shared" si="16"/>
        <v>#VALUE!</v>
      </c>
      <c r="AT185" s="2" t="e">
        <f t="shared" si="17"/>
        <v>#VALUE!</v>
      </c>
      <c r="AU185" s="566"/>
      <c r="AV185" s="567">
        <f t="shared" si="18"/>
        <v>45285</v>
      </c>
      <c r="AW185" s="567">
        <v>45285</v>
      </c>
      <c r="AX185" s="12" t="s">
        <v>118</v>
      </c>
      <c r="AY185" s="12">
        <f t="shared" si="19"/>
        <v>2023</v>
      </c>
    </row>
    <row r="186" spans="4:51" ht="12.75" hidden="1">
      <c r="D186" s="2"/>
      <c r="E186" s="2"/>
      <c r="F186" s="2"/>
      <c r="G186" s="2"/>
      <c r="AB186" s="164">
        <f t="shared" si="13"/>
      </c>
      <c r="AC186" s="165" t="e">
        <f t="shared" si="20"/>
        <v>#VALUE!</v>
      </c>
      <c r="AD186" s="161" t="e">
        <f t="shared" si="12"/>
        <v>#VALUE!</v>
      </c>
      <c r="AE186" s="583" t="e">
        <f t="shared" si="14"/>
        <v>#VALUE!</v>
      </c>
      <c r="AF186" s="162" t="e">
        <f t="shared" si="15"/>
        <v>#VALUE!</v>
      </c>
      <c r="AG186" s="584"/>
      <c r="AH186" s="584"/>
      <c r="AI186" s="584"/>
      <c r="AJ186" s="671"/>
      <c r="AK186" s="671"/>
      <c r="AL186" s="671"/>
      <c r="AM186" s="671"/>
      <c r="AN186" s="671"/>
      <c r="AO186" s="102"/>
      <c r="AP186" s="102"/>
      <c r="AQ186" s="102"/>
      <c r="AR186" s="293"/>
      <c r="AS186" s="62" t="e">
        <f t="shared" si="16"/>
        <v>#VALUE!</v>
      </c>
      <c r="AT186" s="2" t="e">
        <f t="shared" si="17"/>
        <v>#VALUE!</v>
      </c>
      <c r="AU186" s="566"/>
      <c r="AV186" s="567">
        <f t="shared" si="18"/>
        <v>45286</v>
      </c>
      <c r="AW186" s="567">
        <v>45286</v>
      </c>
      <c r="AX186" s="12" t="s">
        <v>355</v>
      </c>
      <c r="AY186" s="12">
        <f t="shared" si="19"/>
        <v>2023</v>
      </c>
    </row>
    <row r="187" spans="4:51" ht="12.75" hidden="1">
      <c r="D187" s="2"/>
      <c r="E187" s="2"/>
      <c r="F187" s="2"/>
      <c r="G187" s="2"/>
      <c r="AB187" s="164">
        <f t="shared" si="13"/>
      </c>
      <c r="AC187" s="165" t="e">
        <f t="shared" si="20"/>
        <v>#VALUE!</v>
      </c>
      <c r="AD187" s="161" t="e">
        <f t="shared" si="12"/>
        <v>#VALUE!</v>
      </c>
      <c r="AE187" s="583" t="e">
        <f t="shared" si="14"/>
        <v>#VALUE!</v>
      </c>
      <c r="AF187" s="162" t="e">
        <f t="shared" si="15"/>
        <v>#VALUE!</v>
      </c>
      <c r="AG187" s="584"/>
      <c r="AH187" s="584"/>
      <c r="AI187" s="584"/>
      <c r="AJ187" s="671"/>
      <c r="AK187" s="671"/>
      <c r="AL187" s="671"/>
      <c r="AM187" s="671"/>
      <c r="AN187" s="671"/>
      <c r="AO187" s="102"/>
      <c r="AP187" s="102"/>
      <c r="AQ187" s="102"/>
      <c r="AR187" s="293"/>
      <c r="AS187" s="62" t="e">
        <f t="shared" si="16"/>
        <v>#VALUE!</v>
      </c>
      <c r="AT187" s="2" t="e">
        <f t="shared" si="17"/>
        <v>#VALUE!</v>
      </c>
      <c r="AU187" s="566"/>
      <c r="AV187" s="567" t="str">
        <f t="shared" si="18"/>
        <v>-</v>
      </c>
      <c r="AW187" s="567">
        <v>45291</v>
      </c>
      <c r="AX187" s="12" t="s">
        <v>117</v>
      </c>
      <c r="AY187" s="12">
        <f t="shared" si="19"/>
        <v>2023</v>
      </c>
    </row>
    <row r="188" spans="4:51" ht="12.75" hidden="1">
      <c r="D188" s="2"/>
      <c r="E188" s="2"/>
      <c r="F188" s="2"/>
      <c r="G188" s="2"/>
      <c r="AB188" s="164">
        <f t="shared" si="13"/>
      </c>
      <c r="AC188" s="165" t="e">
        <f t="shared" si="20"/>
        <v>#VALUE!</v>
      </c>
      <c r="AD188" s="161" t="e">
        <f t="shared" si="12"/>
        <v>#VALUE!</v>
      </c>
      <c r="AE188" s="583" t="e">
        <f t="shared" si="14"/>
        <v>#VALUE!</v>
      </c>
      <c r="AF188" s="162" t="e">
        <f t="shared" si="15"/>
        <v>#VALUE!</v>
      </c>
      <c r="AG188" s="584"/>
      <c r="AH188" s="584"/>
      <c r="AI188" s="584"/>
      <c r="AJ188" s="671"/>
      <c r="AK188" s="671"/>
      <c r="AL188" s="671"/>
      <c r="AM188" s="671"/>
      <c r="AN188" s="671"/>
      <c r="AO188" s="102"/>
      <c r="AP188" s="102"/>
      <c r="AQ188" s="102"/>
      <c r="AR188" s="293"/>
      <c r="AS188" s="62" t="e">
        <f t="shared" si="16"/>
        <v>#VALUE!</v>
      </c>
      <c r="AT188" s="2" t="e">
        <f t="shared" si="17"/>
        <v>#VALUE!</v>
      </c>
      <c r="AU188" s="566"/>
      <c r="AV188" s="567">
        <f t="shared" si="18"/>
        <v>45292</v>
      </c>
      <c r="AW188" s="567">
        <v>45292</v>
      </c>
      <c r="AX188" s="12" t="s">
        <v>106</v>
      </c>
      <c r="AY188" s="12">
        <f t="shared" si="19"/>
        <v>2024</v>
      </c>
    </row>
    <row r="189" spans="4:51" ht="12.75" hidden="1">
      <c r="D189" s="2"/>
      <c r="E189" s="2"/>
      <c r="F189" s="2"/>
      <c r="G189" s="2"/>
      <c r="AB189" s="164">
        <f t="shared" si="13"/>
      </c>
      <c r="AC189" s="165" t="e">
        <f t="shared" si="20"/>
        <v>#VALUE!</v>
      </c>
      <c r="AD189" s="161" t="e">
        <f t="shared" si="12"/>
        <v>#VALUE!</v>
      </c>
      <c r="AE189" s="583" t="e">
        <f t="shared" si="14"/>
        <v>#VALUE!</v>
      </c>
      <c r="AF189" s="162" t="e">
        <f t="shared" si="15"/>
        <v>#VALUE!</v>
      </c>
      <c r="AG189" s="584"/>
      <c r="AH189" s="584"/>
      <c r="AI189" s="584"/>
      <c r="AJ189" s="671"/>
      <c r="AK189" s="671"/>
      <c r="AL189" s="671"/>
      <c r="AM189" s="671"/>
      <c r="AN189" s="671"/>
      <c r="AO189" s="102"/>
      <c r="AP189" s="102"/>
      <c r="AQ189" s="102"/>
      <c r="AR189" s="293"/>
      <c r="AS189" s="62" t="e">
        <f t="shared" si="16"/>
        <v>#VALUE!</v>
      </c>
      <c r="AT189" s="2" t="e">
        <f t="shared" si="17"/>
        <v>#VALUE!</v>
      </c>
      <c r="AU189" s="566"/>
      <c r="AV189" s="567" t="str">
        <f t="shared" si="18"/>
        <v>-</v>
      </c>
      <c r="AW189" s="567">
        <v>45297</v>
      </c>
      <c r="AX189" s="12" t="s">
        <v>107</v>
      </c>
      <c r="AY189" s="12">
        <f t="shared" si="19"/>
        <v>2024</v>
      </c>
    </row>
    <row r="190" spans="4:51" ht="12.75" hidden="1">
      <c r="D190" s="2"/>
      <c r="E190" s="2"/>
      <c r="F190" s="2"/>
      <c r="G190" s="2"/>
      <c r="AB190" s="164">
        <f t="shared" si="13"/>
      </c>
      <c r="AC190" s="165" t="e">
        <f t="shared" si="20"/>
        <v>#VALUE!</v>
      </c>
      <c r="AD190" s="161" t="e">
        <f t="shared" si="12"/>
        <v>#VALUE!</v>
      </c>
      <c r="AE190" s="583" t="e">
        <f t="shared" si="14"/>
        <v>#VALUE!</v>
      </c>
      <c r="AF190" s="162" t="e">
        <f t="shared" si="15"/>
        <v>#VALUE!</v>
      </c>
      <c r="AG190" s="584"/>
      <c r="AH190" s="584"/>
      <c r="AI190" s="584"/>
      <c r="AJ190" s="671"/>
      <c r="AK190" s="671"/>
      <c r="AL190" s="671"/>
      <c r="AM190" s="671"/>
      <c r="AN190" s="671"/>
      <c r="AO190" s="102"/>
      <c r="AP190" s="102"/>
      <c r="AQ190" s="102"/>
      <c r="AR190" s="293"/>
      <c r="AS190" s="62" t="e">
        <f t="shared" si="16"/>
        <v>#VALUE!</v>
      </c>
      <c r="AT190" s="2" t="e">
        <f t="shared" si="17"/>
        <v>#VALUE!</v>
      </c>
      <c r="AU190" s="566"/>
      <c r="AV190" s="567">
        <f t="shared" si="18"/>
        <v>45383</v>
      </c>
      <c r="AW190" s="567">
        <v>45383</v>
      </c>
      <c r="AX190" s="12" t="s">
        <v>108</v>
      </c>
      <c r="AY190" s="12">
        <f t="shared" si="19"/>
        <v>2024</v>
      </c>
    </row>
    <row r="191" spans="4:51" ht="12.75" hidden="1">
      <c r="D191" s="2"/>
      <c r="E191" s="2"/>
      <c r="F191" s="2"/>
      <c r="G191" s="2"/>
      <c r="AB191" s="164">
        <f t="shared" si="13"/>
      </c>
      <c r="AC191" s="165" t="e">
        <f t="shared" si="20"/>
        <v>#VALUE!</v>
      </c>
      <c r="AD191" s="161" t="e">
        <f t="shared" si="12"/>
        <v>#VALUE!</v>
      </c>
      <c r="AE191" s="583" t="e">
        <f t="shared" si="14"/>
        <v>#VALUE!</v>
      </c>
      <c r="AF191" s="162" t="e">
        <f t="shared" si="15"/>
        <v>#VALUE!</v>
      </c>
      <c r="AG191" s="584"/>
      <c r="AH191" s="584"/>
      <c r="AI191" s="584"/>
      <c r="AJ191" s="671"/>
      <c r="AK191" s="671"/>
      <c r="AL191" s="671"/>
      <c r="AM191" s="671"/>
      <c r="AN191" s="671"/>
      <c r="AO191" s="102"/>
      <c r="AP191" s="102"/>
      <c r="AQ191" s="102"/>
      <c r="AR191" s="293"/>
      <c r="AS191" s="62" t="e">
        <f t="shared" si="16"/>
        <v>#VALUE!</v>
      </c>
      <c r="AT191" s="2" t="e">
        <f t="shared" si="17"/>
        <v>#VALUE!</v>
      </c>
      <c r="AU191" s="566"/>
      <c r="AV191" s="567">
        <f t="shared" si="18"/>
        <v>45413</v>
      </c>
      <c r="AW191" s="567">
        <v>45413</v>
      </c>
      <c r="AX191" s="12" t="s">
        <v>109</v>
      </c>
      <c r="AY191" s="12">
        <f t="shared" si="19"/>
        <v>2024</v>
      </c>
    </row>
    <row r="192" spans="4:51" ht="12.75" hidden="1">
      <c r="D192" s="2"/>
      <c r="E192" s="2"/>
      <c r="F192" s="2"/>
      <c r="G192" s="2"/>
      <c r="AB192" s="164">
        <f t="shared" si="13"/>
      </c>
      <c r="AC192" s="165" t="e">
        <f t="shared" si="20"/>
        <v>#VALUE!</v>
      </c>
      <c r="AD192" s="161" t="e">
        <f t="shared" si="12"/>
        <v>#VALUE!</v>
      </c>
      <c r="AE192" s="583" t="e">
        <f t="shared" si="14"/>
        <v>#VALUE!</v>
      </c>
      <c r="AF192" s="162" t="e">
        <f t="shared" si="15"/>
        <v>#VALUE!</v>
      </c>
      <c r="AG192" s="584"/>
      <c r="AH192" s="584"/>
      <c r="AI192" s="584"/>
      <c r="AJ192" s="671"/>
      <c r="AK192" s="671"/>
      <c r="AL192" s="671"/>
      <c r="AM192" s="671"/>
      <c r="AN192" s="671"/>
      <c r="AO192" s="102"/>
      <c r="AP192" s="102"/>
      <c r="AQ192" s="102"/>
      <c r="AR192" s="293"/>
      <c r="AS192" s="62" t="e">
        <f t="shared" si="16"/>
        <v>#VALUE!</v>
      </c>
      <c r="AT192" s="2" t="e">
        <f t="shared" si="17"/>
        <v>#VALUE!</v>
      </c>
      <c r="AU192" s="566"/>
      <c r="AV192" s="567">
        <f t="shared" si="18"/>
        <v>45421</v>
      </c>
      <c r="AW192" s="567">
        <v>45421</v>
      </c>
      <c r="AX192" s="12" t="s">
        <v>110</v>
      </c>
      <c r="AY192" s="12">
        <f t="shared" si="19"/>
        <v>2024</v>
      </c>
    </row>
    <row r="193" spans="4:51" ht="12.75" hidden="1">
      <c r="D193" s="2"/>
      <c r="E193" s="2"/>
      <c r="F193" s="2"/>
      <c r="G193" s="2"/>
      <c r="AB193" s="164">
        <f t="shared" si="13"/>
      </c>
      <c r="AC193" s="165" t="e">
        <f t="shared" si="20"/>
        <v>#VALUE!</v>
      </c>
      <c r="AD193" s="161" t="e">
        <f t="shared" si="12"/>
        <v>#VALUE!</v>
      </c>
      <c r="AE193" s="583" t="e">
        <f t="shared" si="14"/>
        <v>#VALUE!</v>
      </c>
      <c r="AF193" s="162" t="e">
        <f t="shared" si="15"/>
        <v>#VALUE!</v>
      </c>
      <c r="AG193" s="584"/>
      <c r="AH193" s="584"/>
      <c r="AI193" s="584"/>
      <c r="AJ193" s="671"/>
      <c r="AK193" s="671"/>
      <c r="AL193" s="671"/>
      <c r="AM193" s="671"/>
      <c r="AN193" s="671"/>
      <c r="AO193" s="102"/>
      <c r="AP193" s="102"/>
      <c r="AQ193" s="102"/>
      <c r="AR193" s="293"/>
      <c r="AS193" s="62" t="e">
        <f t="shared" si="16"/>
        <v>#VALUE!</v>
      </c>
      <c r="AT193" s="2" t="e">
        <f t="shared" si="17"/>
        <v>#VALUE!</v>
      </c>
      <c r="AU193" s="566"/>
      <c r="AV193" s="567">
        <f t="shared" si="18"/>
        <v>45432</v>
      </c>
      <c r="AW193" s="567">
        <v>45432</v>
      </c>
      <c r="AX193" s="12" t="s">
        <v>111</v>
      </c>
      <c r="AY193" s="12">
        <f t="shared" si="19"/>
        <v>2024</v>
      </c>
    </row>
    <row r="194" spans="4:51" ht="12.75" hidden="1">
      <c r="D194" s="2"/>
      <c r="E194" s="2"/>
      <c r="F194" s="2"/>
      <c r="G194" s="2"/>
      <c r="AB194" s="164">
        <f t="shared" si="13"/>
      </c>
      <c r="AC194" s="165" t="e">
        <f t="shared" si="20"/>
        <v>#VALUE!</v>
      </c>
      <c r="AD194" s="161" t="e">
        <f t="shared" si="12"/>
        <v>#VALUE!</v>
      </c>
      <c r="AE194" s="583" t="e">
        <f t="shared" si="14"/>
        <v>#VALUE!</v>
      </c>
      <c r="AF194" s="162" t="e">
        <f t="shared" si="15"/>
        <v>#VALUE!</v>
      </c>
      <c r="AG194" s="584"/>
      <c r="AH194" s="584"/>
      <c r="AI194" s="584"/>
      <c r="AJ194" s="671"/>
      <c r="AK194" s="671"/>
      <c r="AL194" s="671"/>
      <c r="AM194" s="671"/>
      <c r="AN194" s="671"/>
      <c r="AO194" s="102"/>
      <c r="AP194" s="102"/>
      <c r="AQ194" s="102"/>
      <c r="AR194" s="293"/>
      <c r="AS194" s="62" t="e">
        <f t="shared" si="16"/>
        <v>#VALUE!</v>
      </c>
      <c r="AT194" s="2" t="e">
        <f t="shared" si="17"/>
        <v>#VALUE!</v>
      </c>
      <c r="AU194" s="566"/>
      <c r="AV194" s="567">
        <f t="shared" si="18"/>
        <v>45442</v>
      </c>
      <c r="AW194" s="567">
        <v>45442</v>
      </c>
      <c r="AX194" s="12" t="s">
        <v>112</v>
      </c>
      <c r="AY194" s="12">
        <f t="shared" si="19"/>
        <v>2024</v>
      </c>
    </row>
    <row r="195" spans="4:51" ht="12.75" hidden="1">
      <c r="D195" s="2"/>
      <c r="E195" s="2"/>
      <c r="F195" s="2"/>
      <c r="G195" s="2"/>
      <c r="AB195" s="164">
        <f t="shared" si="13"/>
      </c>
      <c r="AC195" s="165" t="e">
        <f t="shared" si="20"/>
        <v>#VALUE!</v>
      </c>
      <c r="AD195" s="161" t="e">
        <f t="shared" si="12"/>
        <v>#VALUE!</v>
      </c>
      <c r="AE195" s="583" t="e">
        <f t="shared" si="14"/>
        <v>#VALUE!</v>
      </c>
      <c r="AF195" s="162" t="e">
        <f t="shared" si="15"/>
        <v>#VALUE!</v>
      </c>
      <c r="AG195" s="584"/>
      <c r="AH195" s="584"/>
      <c r="AI195" s="584"/>
      <c r="AJ195" s="671"/>
      <c r="AK195" s="671"/>
      <c r="AL195" s="671"/>
      <c r="AM195" s="671"/>
      <c r="AN195" s="671"/>
      <c r="AO195" s="102"/>
      <c r="AP195" s="102"/>
      <c r="AQ195" s="102"/>
      <c r="AR195" s="293"/>
      <c r="AS195" s="62" t="e">
        <f t="shared" si="16"/>
        <v>#VALUE!</v>
      </c>
      <c r="AT195" s="2" t="e">
        <f t="shared" si="17"/>
        <v>#VALUE!</v>
      </c>
      <c r="AU195" s="566"/>
      <c r="AV195" s="567">
        <f t="shared" si="18"/>
        <v>45519</v>
      </c>
      <c r="AW195" s="567">
        <v>45519</v>
      </c>
      <c r="AX195" s="12" t="s">
        <v>353</v>
      </c>
      <c r="AY195" s="12">
        <f t="shared" si="19"/>
        <v>2024</v>
      </c>
    </row>
    <row r="196" spans="4:51" ht="12.75" hidden="1">
      <c r="D196" s="2"/>
      <c r="E196" s="2"/>
      <c r="F196" s="2"/>
      <c r="G196" s="2"/>
      <c r="AB196" s="164">
        <f t="shared" si="13"/>
      </c>
      <c r="AC196" s="165" t="e">
        <f t="shared" si="20"/>
        <v>#VALUE!</v>
      </c>
      <c r="AD196" s="161" t="e">
        <f t="shared" si="12"/>
        <v>#VALUE!</v>
      </c>
      <c r="AE196" s="583" t="e">
        <f t="shared" si="14"/>
        <v>#VALUE!</v>
      </c>
      <c r="AF196" s="162" t="e">
        <f t="shared" si="15"/>
        <v>#VALUE!</v>
      </c>
      <c r="AG196" s="584"/>
      <c r="AH196" s="584"/>
      <c r="AI196" s="584"/>
      <c r="AJ196" s="671"/>
      <c r="AK196" s="671"/>
      <c r="AL196" s="671"/>
      <c r="AM196" s="671"/>
      <c r="AN196" s="671"/>
      <c r="AO196" s="102"/>
      <c r="AP196" s="102"/>
      <c r="AQ196" s="102"/>
      <c r="AR196" s="293"/>
      <c r="AS196" s="62" t="e">
        <f t="shared" si="16"/>
        <v>#VALUE!</v>
      </c>
      <c r="AT196" s="2" t="e">
        <f t="shared" si="17"/>
        <v>#VALUE!</v>
      </c>
      <c r="AU196" s="566"/>
      <c r="AV196" s="567" t="str">
        <f t="shared" si="18"/>
        <v>-</v>
      </c>
      <c r="AW196" s="567">
        <v>45591</v>
      </c>
      <c r="AX196" s="12" t="s">
        <v>114</v>
      </c>
      <c r="AY196" s="12">
        <f t="shared" si="19"/>
        <v>2024</v>
      </c>
    </row>
    <row r="197" spans="4:51" ht="12.75" hidden="1">
      <c r="D197" s="2"/>
      <c r="E197" s="2"/>
      <c r="F197" s="2"/>
      <c r="G197" s="2"/>
      <c r="AB197" s="164">
        <f t="shared" si="13"/>
      </c>
      <c r="AC197" s="165" t="e">
        <f t="shared" si="20"/>
        <v>#VALUE!</v>
      </c>
      <c r="AD197" s="161" t="e">
        <f t="shared" si="12"/>
        <v>#VALUE!</v>
      </c>
      <c r="AE197" s="583" t="e">
        <f t="shared" si="14"/>
        <v>#VALUE!</v>
      </c>
      <c r="AF197" s="162" t="e">
        <f t="shared" si="15"/>
        <v>#VALUE!</v>
      </c>
      <c r="AG197" s="584"/>
      <c r="AH197" s="584"/>
      <c r="AI197" s="584"/>
      <c r="AJ197" s="671"/>
      <c r="AK197" s="671"/>
      <c r="AL197" s="671"/>
      <c r="AM197" s="671"/>
      <c r="AN197" s="671"/>
      <c r="AO197" s="102"/>
      <c r="AP197" s="102"/>
      <c r="AQ197" s="102"/>
      <c r="AR197" s="293"/>
      <c r="AS197" s="62" t="e">
        <f t="shared" si="16"/>
        <v>#VALUE!</v>
      </c>
      <c r="AT197" s="2" t="e">
        <f t="shared" si="17"/>
        <v>#VALUE!</v>
      </c>
      <c r="AU197" s="566"/>
      <c r="AV197" s="567">
        <f t="shared" si="18"/>
        <v>45597</v>
      </c>
      <c r="AW197" s="567">
        <v>45597</v>
      </c>
      <c r="AX197" s="12" t="s">
        <v>115</v>
      </c>
      <c r="AY197" s="12">
        <f t="shared" si="19"/>
        <v>2024</v>
      </c>
    </row>
    <row r="198" spans="4:51" ht="12.75" hidden="1">
      <c r="D198" s="2"/>
      <c r="E198" s="2"/>
      <c r="F198" s="2"/>
      <c r="G198" s="2"/>
      <c r="AB198" s="164">
        <f t="shared" si="13"/>
      </c>
      <c r="AC198" s="165" t="e">
        <f t="shared" si="20"/>
        <v>#VALUE!</v>
      </c>
      <c r="AD198" s="161" t="e">
        <f t="shared" si="12"/>
        <v>#VALUE!</v>
      </c>
      <c r="AE198" s="583" t="e">
        <f t="shared" si="14"/>
        <v>#VALUE!</v>
      </c>
      <c r="AF198" s="162" t="e">
        <f t="shared" si="15"/>
        <v>#VALUE!</v>
      </c>
      <c r="AG198" s="584"/>
      <c r="AH198" s="584"/>
      <c r="AI198" s="584"/>
      <c r="AJ198" s="671"/>
      <c r="AK198" s="671"/>
      <c r="AL198" s="671"/>
      <c r="AM198" s="671"/>
      <c r="AN198" s="671"/>
      <c r="AO198" s="102"/>
      <c r="AP198" s="102"/>
      <c r="AQ198" s="102"/>
      <c r="AR198" s="293"/>
      <c r="AS198" s="62" t="e">
        <f t="shared" si="16"/>
        <v>#VALUE!</v>
      </c>
      <c r="AT198" s="2" t="e">
        <f t="shared" si="17"/>
        <v>#VALUE!</v>
      </c>
      <c r="AU198" s="566"/>
      <c r="AV198" s="567" t="str">
        <f t="shared" si="18"/>
        <v>-</v>
      </c>
      <c r="AW198" s="567">
        <v>45634</v>
      </c>
      <c r="AX198" s="12" t="s">
        <v>354</v>
      </c>
      <c r="AY198" s="12">
        <f t="shared" si="19"/>
        <v>2024</v>
      </c>
    </row>
    <row r="199" spans="4:51" ht="12.75" hidden="1">
      <c r="D199" s="2"/>
      <c r="E199" s="2"/>
      <c r="F199" s="2"/>
      <c r="G199" s="2"/>
      <c r="AB199" s="164">
        <f t="shared" si="13"/>
      </c>
      <c r="AC199" s="165" t="e">
        <f t="shared" si="20"/>
        <v>#VALUE!</v>
      </c>
      <c r="AD199" s="161" t="e">
        <f t="shared" si="12"/>
        <v>#VALUE!</v>
      </c>
      <c r="AE199" s="583" t="e">
        <f t="shared" si="14"/>
        <v>#VALUE!</v>
      </c>
      <c r="AF199" s="162" t="e">
        <f t="shared" si="15"/>
        <v>#VALUE!</v>
      </c>
      <c r="AG199" s="584"/>
      <c r="AH199" s="584"/>
      <c r="AI199" s="584"/>
      <c r="AJ199" s="671"/>
      <c r="AK199" s="671"/>
      <c r="AL199" s="671"/>
      <c r="AM199" s="671"/>
      <c r="AN199" s="671"/>
      <c r="AO199" s="102"/>
      <c r="AP199" s="102"/>
      <c r="AQ199" s="102"/>
      <c r="AR199" s="293"/>
      <c r="AS199" s="62" t="e">
        <f t="shared" si="16"/>
        <v>#VALUE!</v>
      </c>
      <c r="AT199" s="2" t="e">
        <f t="shared" si="17"/>
        <v>#VALUE!</v>
      </c>
      <c r="AU199" s="566"/>
      <c r="AV199" s="567">
        <f t="shared" si="18"/>
        <v>45650</v>
      </c>
      <c r="AW199" s="567">
        <v>45650</v>
      </c>
      <c r="AX199" s="12" t="s">
        <v>117</v>
      </c>
      <c r="AY199" s="12">
        <f t="shared" si="19"/>
        <v>2024</v>
      </c>
    </row>
    <row r="200" spans="4:51" ht="12.75" hidden="1">
      <c r="D200" s="2"/>
      <c r="E200" s="2"/>
      <c r="F200" s="2"/>
      <c r="G200" s="2"/>
      <c r="AB200" s="164">
        <f t="shared" si="13"/>
      </c>
      <c r="AC200" s="165" t="e">
        <f t="shared" si="20"/>
        <v>#VALUE!</v>
      </c>
      <c r="AD200" s="161" t="e">
        <f t="shared" si="12"/>
        <v>#VALUE!</v>
      </c>
      <c r="AE200" s="583" t="e">
        <f t="shared" si="14"/>
        <v>#VALUE!</v>
      </c>
      <c r="AF200" s="162" t="e">
        <f t="shared" si="15"/>
        <v>#VALUE!</v>
      </c>
      <c r="AG200" s="584"/>
      <c r="AH200" s="584"/>
      <c r="AI200" s="584"/>
      <c r="AJ200" s="671"/>
      <c r="AK200" s="671"/>
      <c r="AL200" s="671"/>
      <c r="AM200" s="671"/>
      <c r="AN200" s="671"/>
      <c r="AO200" s="102"/>
      <c r="AP200" s="102"/>
      <c r="AQ200" s="102"/>
      <c r="AR200" s="293"/>
      <c r="AS200" s="62" t="e">
        <f t="shared" si="16"/>
        <v>#VALUE!</v>
      </c>
      <c r="AT200" s="2" t="e">
        <f t="shared" si="17"/>
        <v>#VALUE!</v>
      </c>
      <c r="AU200" s="566"/>
      <c r="AV200" s="567">
        <f t="shared" si="18"/>
        <v>45651</v>
      </c>
      <c r="AW200" s="567">
        <v>45651</v>
      </c>
      <c r="AX200" s="12" t="s">
        <v>118</v>
      </c>
      <c r="AY200" s="12">
        <f t="shared" si="19"/>
        <v>2024</v>
      </c>
    </row>
    <row r="201" spans="28:51" ht="12.75" hidden="1">
      <c r="AB201" s="164">
        <f t="shared" si="13"/>
      </c>
      <c r="AC201" s="165" t="e">
        <f t="shared" si="20"/>
        <v>#VALUE!</v>
      </c>
      <c r="AD201" s="161" t="e">
        <f t="shared" si="12"/>
        <v>#VALUE!</v>
      </c>
      <c r="AE201" s="583" t="e">
        <f t="shared" si="14"/>
        <v>#VALUE!</v>
      </c>
      <c r="AF201" s="162" t="e">
        <f t="shared" si="15"/>
        <v>#VALUE!</v>
      </c>
      <c r="AG201" s="584"/>
      <c r="AH201" s="584"/>
      <c r="AI201" s="584"/>
      <c r="AJ201" s="671"/>
      <c r="AK201" s="671"/>
      <c r="AL201" s="671"/>
      <c r="AM201" s="671"/>
      <c r="AN201" s="671"/>
      <c r="AO201" s="102"/>
      <c r="AP201" s="102"/>
      <c r="AQ201" s="102"/>
      <c r="AR201" s="293"/>
      <c r="AS201" s="62" t="e">
        <f t="shared" si="16"/>
        <v>#VALUE!</v>
      </c>
      <c r="AT201" s="2" t="e">
        <f t="shared" si="17"/>
        <v>#VALUE!</v>
      </c>
      <c r="AU201" s="566"/>
      <c r="AV201" s="567">
        <f t="shared" si="18"/>
        <v>45652</v>
      </c>
      <c r="AW201" s="567">
        <v>45652</v>
      </c>
      <c r="AX201" s="12" t="s">
        <v>355</v>
      </c>
      <c r="AY201" s="12">
        <f t="shared" si="19"/>
        <v>2024</v>
      </c>
    </row>
    <row r="202" spans="28:51" ht="12.75" hidden="1">
      <c r="AB202" s="164">
        <f t="shared" si="13"/>
      </c>
      <c r="AC202" s="165" t="e">
        <f t="shared" si="20"/>
        <v>#VALUE!</v>
      </c>
      <c r="AD202" s="161" t="e">
        <f t="shared" si="12"/>
        <v>#VALUE!</v>
      </c>
      <c r="AE202" s="583" t="e">
        <f t="shared" si="14"/>
        <v>#VALUE!</v>
      </c>
      <c r="AF202" s="162" t="e">
        <f t="shared" si="15"/>
        <v>#VALUE!</v>
      </c>
      <c r="AG202" s="584"/>
      <c r="AH202" s="584"/>
      <c r="AI202" s="584"/>
      <c r="AJ202" s="671"/>
      <c r="AK202" s="671"/>
      <c r="AL202" s="671"/>
      <c r="AM202" s="671"/>
      <c r="AN202" s="671"/>
      <c r="AO202" s="102"/>
      <c r="AP202" s="102"/>
      <c r="AQ202" s="102"/>
      <c r="AR202" s="293"/>
      <c r="AS202" s="62" t="e">
        <f t="shared" si="16"/>
        <v>#VALUE!</v>
      </c>
      <c r="AT202" s="2" t="e">
        <f t="shared" si="17"/>
        <v>#VALUE!</v>
      </c>
      <c r="AU202" s="566"/>
      <c r="AV202" s="567">
        <f t="shared" si="18"/>
        <v>45657</v>
      </c>
      <c r="AW202" s="567">
        <v>45657</v>
      </c>
      <c r="AX202" s="12" t="s">
        <v>117</v>
      </c>
      <c r="AY202" s="12">
        <f t="shared" si="19"/>
        <v>2024</v>
      </c>
    </row>
    <row r="203" spans="28:51" ht="12.75" hidden="1">
      <c r="AB203" s="164">
        <f t="shared" si="13"/>
      </c>
      <c r="AC203" s="165" t="e">
        <f t="shared" si="20"/>
        <v>#VALUE!</v>
      </c>
      <c r="AD203" s="161" t="e">
        <f t="shared" si="12"/>
        <v>#VALUE!</v>
      </c>
      <c r="AE203" s="583" t="e">
        <f t="shared" si="14"/>
        <v>#VALUE!</v>
      </c>
      <c r="AF203" s="162" t="e">
        <f t="shared" si="15"/>
        <v>#VALUE!</v>
      </c>
      <c r="AG203" s="584"/>
      <c r="AH203" s="584"/>
      <c r="AI203" s="584"/>
      <c r="AJ203" s="671"/>
      <c r="AK203" s="671"/>
      <c r="AL203" s="671"/>
      <c r="AM203" s="671"/>
      <c r="AN203" s="671"/>
      <c r="AO203" s="102"/>
      <c r="AP203" s="102"/>
      <c r="AQ203" s="102"/>
      <c r="AR203" s="293"/>
      <c r="AS203" s="62" t="e">
        <f t="shared" si="16"/>
        <v>#VALUE!</v>
      </c>
      <c r="AT203" s="2" t="e">
        <f t="shared" si="17"/>
        <v>#VALUE!</v>
      </c>
      <c r="AU203" s="566"/>
      <c r="AV203" s="567">
        <f t="shared" si="18"/>
        <v>45658</v>
      </c>
      <c r="AW203" s="567">
        <v>45658</v>
      </c>
      <c r="AX203" s="12" t="s">
        <v>106</v>
      </c>
      <c r="AY203" s="12">
        <f t="shared" si="19"/>
        <v>2025</v>
      </c>
    </row>
    <row r="204" spans="28:51" ht="12.75" hidden="1">
      <c r="AB204" s="164">
        <f t="shared" si="13"/>
      </c>
      <c r="AC204" s="165" t="e">
        <f t="shared" si="20"/>
        <v>#VALUE!</v>
      </c>
      <c r="AD204" s="161" t="e">
        <f t="shared" si="12"/>
        <v>#VALUE!</v>
      </c>
      <c r="AE204" s="583" t="e">
        <f t="shared" si="14"/>
        <v>#VALUE!</v>
      </c>
      <c r="AF204" s="162" t="e">
        <f t="shared" si="15"/>
        <v>#VALUE!</v>
      </c>
      <c r="AG204" s="584"/>
      <c r="AH204" s="584"/>
      <c r="AI204" s="584"/>
      <c r="AJ204" s="671"/>
      <c r="AK204" s="671"/>
      <c r="AL204" s="671"/>
      <c r="AM204" s="671"/>
      <c r="AN204" s="671"/>
      <c r="AO204" s="102"/>
      <c r="AP204" s="102"/>
      <c r="AQ204" s="102"/>
      <c r="AR204" s="293"/>
      <c r="AS204" s="62" t="e">
        <f t="shared" si="16"/>
        <v>#VALUE!</v>
      </c>
      <c r="AT204" s="2" t="e">
        <f t="shared" si="17"/>
        <v>#VALUE!</v>
      </c>
      <c r="AU204" s="566"/>
      <c r="AV204" s="567">
        <f t="shared" si="18"/>
        <v>45663</v>
      </c>
      <c r="AW204" s="567">
        <v>45663</v>
      </c>
      <c r="AX204" s="12" t="s">
        <v>107</v>
      </c>
      <c r="AY204" s="12">
        <f t="shared" si="19"/>
        <v>2025</v>
      </c>
    </row>
    <row r="205" spans="28:51" ht="12.75" hidden="1">
      <c r="AB205" s="164">
        <f t="shared" si="13"/>
      </c>
      <c r="AC205" s="165" t="e">
        <f t="shared" si="20"/>
        <v>#VALUE!</v>
      </c>
      <c r="AD205" s="161" t="e">
        <f t="shared" si="12"/>
        <v>#VALUE!</v>
      </c>
      <c r="AE205" s="583" t="e">
        <f t="shared" si="14"/>
        <v>#VALUE!</v>
      </c>
      <c r="AF205" s="162" t="e">
        <f t="shared" si="15"/>
        <v>#VALUE!</v>
      </c>
      <c r="AG205" s="584"/>
      <c r="AH205" s="584"/>
      <c r="AI205" s="584"/>
      <c r="AJ205" s="671"/>
      <c r="AK205" s="671"/>
      <c r="AL205" s="671"/>
      <c r="AM205" s="671"/>
      <c r="AN205" s="671"/>
      <c r="AO205" s="102"/>
      <c r="AP205" s="102"/>
      <c r="AQ205" s="102"/>
      <c r="AR205" s="293"/>
      <c r="AS205" s="62" t="e">
        <f t="shared" si="16"/>
        <v>#VALUE!</v>
      </c>
      <c r="AT205" s="2" t="e">
        <f t="shared" si="17"/>
        <v>#VALUE!</v>
      </c>
      <c r="AU205" s="566"/>
      <c r="AV205" s="567">
        <f t="shared" si="18"/>
        <v>45768</v>
      </c>
      <c r="AW205" s="567">
        <v>45768</v>
      </c>
      <c r="AX205" s="12" t="s">
        <v>108</v>
      </c>
      <c r="AY205" s="12">
        <f t="shared" si="19"/>
        <v>2025</v>
      </c>
    </row>
    <row r="206" spans="28:51" ht="12.75" hidden="1">
      <c r="AB206" s="164">
        <f t="shared" si="13"/>
      </c>
      <c r="AC206" s="165" t="e">
        <f t="shared" si="20"/>
        <v>#VALUE!</v>
      </c>
      <c r="AD206" s="161" t="e">
        <f t="shared" si="12"/>
        <v>#VALUE!</v>
      </c>
      <c r="AE206" s="583" t="e">
        <f t="shared" si="14"/>
        <v>#VALUE!</v>
      </c>
      <c r="AF206" s="162" t="e">
        <f t="shared" si="15"/>
        <v>#VALUE!</v>
      </c>
      <c r="AG206" s="584"/>
      <c r="AH206" s="584"/>
      <c r="AI206" s="584"/>
      <c r="AJ206" s="671"/>
      <c r="AK206" s="671"/>
      <c r="AL206" s="671"/>
      <c r="AM206" s="671"/>
      <c r="AN206" s="671"/>
      <c r="AO206" s="102"/>
      <c r="AP206" s="102"/>
      <c r="AQ206" s="102"/>
      <c r="AR206" s="293"/>
      <c r="AS206" s="62" t="e">
        <f t="shared" si="16"/>
        <v>#VALUE!</v>
      </c>
      <c r="AT206" s="2" t="e">
        <f t="shared" si="17"/>
        <v>#VALUE!</v>
      </c>
      <c r="AU206" s="566"/>
      <c r="AV206" s="567">
        <f t="shared" si="18"/>
        <v>45778</v>
      </c>
      <c r="AW206" s="567">
        <v>45778</v>
      </c>
      <c r="AX206" s="12" t="s">
        <v>109</v>
      </c>
      <c r="AY206" s="12">
        <f t="shared" si="19"/>
        <v>2025</v>
      </c>
    </row>
    <row r="207" spans="28:51" ht="12.75" hidden="1">
      <c r="AB207" s="164">
        <f t="shared" si="13"/>
      </c>
      <c r="AC207" s="165" t="e">
        <f t="shared" si="20"/>
        <v>#VALUE!</v>
      </c>
      <c r="AD207" s="161" t="e">
        <f t="shared" si="12"/>
        <v>#VALUE!</v>
      </c>
      <c r="AE207" s="583" t="e">
        <f t="shared" si="14"/>
        <v>#VALUE!</v>
      </c>
      <c r="AF207" s="162" t="e">
        <f t="shared" si="15"/>
        <v>#VALUE!</v>
      </c>
      <c r="AG207" s="584"/>
      <c r="AH207" s="584"/>
      <c r="AI207" s="584"/>
      <c r="AJ207" s="671"/>
      <c r="AK207" s="671"/>
      <c r="AL207" s="671"/>
      <c r="AM207" s="671"/>
      <c r="AN207" s="671"/>
      <c r="AO207" s="102"/>
      <c r="AP207" s="102"/>
      <c r="AQ207" s="102"/>
      <c r="AR207" s="293"/>
      <c r="AS207" s="62" t="e">
        <f t="shared" si="16"/>
        <v>#VALUE!</v>
      </c>
      <c r="AT207" s="2" t="e">
        <f t="shared" si="17"/>
        <v>#VALUE!</v>
      </c>
      <c r="AU207" s="566"/>
      <c r="AV207" s="567">
        <f t="shared" si="18"/>
        <v>45806</v>
      </c>
      <c r="AW207" s="567">
        <v>45806</v>
      </c>
      <c r="AX207" s="12" t="s">
        <v>110</v>
      </c>
      <c r="AY207" s="12">
        <f t="shared" si="19"/>
        <v>2025</v>
      </c>
    </row>
    <row r="208" spans="28:51" ht="12.75" hidden="1">
      <c r="AB208" s="164">
        <f t="shared" si="13"/>
      </c>
      <c r="AC208" s="165" t="e">
        <f t="shared" si="20"/>
        <v>#VALUE!</v>
      </c>
      <c r="AD208" s="161" t="e">
        <f t="shared" si="12"/>
        <v>#VALUE!</v>
      </c>
      <c r="AE208" s="583" t="e">
        <f t="shared" si="14"/>
        <v>#VALUE!</v>
      </c>
      <c r="AF208" s="162" t="e">
        <f t="shared" si="15"/>
        <v>#VALUE!</v>
      </c>
      <c r="AG208" s="584"/>
      <c r="AH208" s="584"/>
      <c r="AI208" s="584"/>
      <c r="AJ208" s="671"/>
      <c r="AK208" s="671"/>
      <c r="AL208" s="671"/>
      <c r="AM208" s="671"/>
      <c r="AN208" s="671"/>
      <c r="AO208" s="102"/>
      <c r="AP208" s="102"/>
      <c r="AQ208" s="102"/>
      <c r="AR208" s="293"/>
      <c r="AS208" s="62" t="e">
        <f t="shared" si="16"/>
        <v>#VALUE!</v>
      </c>
      <c r="AT208" s="2" t="e">
        <f t="shared" si="17"/>
        <v>#VALUE!</v>
      </c>
      <c r="AU208" s="566"/>
      <c r="AV208" s="567">
        <f t="shared" si="18"/>
        <v>45817</v>
      </c>
      <c r="AW208" s="567">
        <v>45817</v>
      </c>
      <c r="AX208" s="12" t="s">
        <v>111</v>
      </c>
      <c r="AY208" s="12">
        <f t="shared" si="19"/>
        <v>2025</v>
      </c>
    </row>
    <row r="209" spans="28:51" ht="12.75" hidden="1">
      <c r="AB209" s="164">
        <f t="shared" si="13"/>
      </c>
      <c r="AC209" s="165" t="e">
        <f t="shared" si="20"/>
        <v>#VALUE!</v>
      </c>
      <c r="AD209" s="161" t="e">
        <f t="shared" si="12"/>
        <v>#VALUE!</v>
      </c>
      <c r="AE209" s="583" t="e">
        <f t="shared" si="14"/>
        <v>#VALUE!</v>
      </c>
      <c r="AF209" s="162" t="e">
        <f t="shared" si="15"/>
        <v>#VALUE!</v>
      </c>
      <c r="AG209" s="584"/>
      <c r="AH209" s="584"/>
      <c r="AI209" s="584"/>
      <c r="AJ209" s="671"/>
      <c r="AK209" s="671"/>
      <c r="AL209" s="671"/>
      <c r="AM209" s="671"/>
      <c r="AN209" s="671"/>
      <c r="AO209" s="102"/>
      <c r="AP209" s="102"/>
      <c r="AQ209" s="102"/>
      <c r="AR209" s="293"/>
      <c r="AS209" s="62" t="e">
        <f t="shared" si="16"/>
        <v>#VALUE!</v>
      </c>
      <c r="AT209" s="2" t="e">
        <f t="shared" si="17"/>
        <v>#VALUE!</v>
      </c>
      <c r="AU209" s="566"/>
      <c r="AV209" s="567">
        <f t="shared" si="18"/>
        <v>45827</v>
      </c>
      <c r="AW209" s="567">
        <v>45827</v>
      </c>
      <c r="AX209" s="12" t="s">
        <v>112</v>
      </c>
      <c r="AY209" s="12">
        <f t="shared" si="19"/>
        <v>2025</v>
      </c>
    </row>
    <row r="210" spans="28:51" ht="12.75" hidden="1">
      <c r="AB210" s="164">
        <f t="shared" si="13"/>
      </c>
      <c r="AC210" s="165" t="e">
        <f t="shared" si="20"/>
        <v>#VALUE!</v>
      </c>
      <c r="AD210" s="161" t="e">
        <f t="shared" si="12"/>
        <v>#VALUE!</v>
      </c>
      <c r="AE210" s="583" t="e">
        <f aca="true" t="shared" si="21" ref="AE210:AE241">AT210</f>
        <v>#VALUE!</v>
      </c>
      <c r="AF210" s="162" t="e">
        <f t="shared" si="15"/>
        <v>#VALUE!</v>
      </c>
      <c r="AG210" s="584"/>
      <c r="AH210" s="584"/>
      <c r="AI210" s="584"/>
      <c r="AJ210" s="671"/>
      <c r="AK210" s="671"/>
      <c r="AL210" s="671"/>
      <c r="AM210" s="671"/>
      <c r="AN210" s="671"/>
      <c r="AO210" s="102"/>
      <c r="AP210" s="102"/>
      <c r="AQ210" s="102"/>
      <c r="AR210" s="293"/>
      <c r="AS210" s="62" t="e">
        <f t="shared" si="16"/>
        <v>#VALUE!</v>
      </c>
      <c r="AT210" s="2" t="e">
        <f t="shared" si="17"/>
        <v>#VALUE!</v>
      </c>
      <c r="AU210" s="566"/>
      <c r="AV210" s="567">
        <f t="shared" si="18"/>
        <v>45884</v>
      </c>
      <c r="AW210" s="567">
        <v>45884</v>
      </c>
      <c r="AX210" s="12" t="s">
        <v>353</v>
      </c>
      <c r="AY210" s="12">
        <f t="shared" si="19"/>
        <v>2025</v>
      </c>
    </row>
    <row r="211" spans="28:51" ht="12.75" hidden="1">
      <c r="AB211" s="164">
        <f t="shared" si="13"/>
      </c>
      <c r="AC211" s="165" t="e">
        <f t="shared" si="20"/>
        <v>#VALUE!</v>
      </c>
      <c r="AD211" s="161" t="e">
        <f t="shared" si="12"/>
        <v>#VALUE!</v>
      </c>
      <c r="AE211" s="583" t="e">
        <f t="shared" si="21"/>
        <v>#VALUE!</v>
      </c>
      <c r="AF211" s="162" t="e">
        <f t="shared" si="15"/>
        <v>#VALUE!</v>
      </c>
      <c r="AG211" s="584"/>
      <c r="AH211" s="584"/>
      <c r="AI211" s="584"/>
      <c r="AJ211" s="671"/>
      <c r="AK211" s="671"/>
      <c r="AL211" s="671"/>
      <c r="AM211" s="671"/>
      <c r="AN211" s="671"/>
      <c r="AO211" s="102"/>
      <c r="AP211" s="102"/>
      <c r="AQ211" s="102"/>
      <c r="AR211" s="293"/>
      <c r="AS211" s="62" t="e">
        <f t="shared" si="16"/>
        <v>#VALUE!</v>
      </c>
      <c r="AT211" s="2" t="e">
        <f t="shared" si="17"/>
        <v>#VALUE!</v>
      </c>
      <c r="AU211" s="566"/>
      <c r="AV211" s="567" t="str">
        <f t="shared" si="18"/>
        <v>-</v>
      </c>
      <c r="AW211" s="567">
        <v>45956</v>
      </c>
      <c r="AX211" s="12" t="s">
        <v>114</v>
      </c>
      <c r="AY211" s="12">
        <f t="shared" si="19"/>
        <v>2025</v>
      </c>
    </row>
    <row r="212" spans="28:51" ht="12.75" hidden="1">
      <c r="AB212" s="164">
        <f t="shared" si="13"/>
      </c>
      <c r="AC212" s="165" t="e">
        <f t="shared" si="20"/>
        <v>#VALUE!</v>
      </c>
      <c r="AD212" s="161" t="e">
        <f t="shared" si="12"/>
        <v>#VALUE!</v>
      </c>
      <c r="AE212" s="583" t="e">
        <f t="shared" si="21"/>
        <v>#VALUE!</v>
      </c>
      <c r="AF212" s="162" t="e">
        <f t="shared" si="15"/>
        <v>#VALUE!</v>
      </c>
      <c r="AG212" s="584"/>
      <c r="AH212" s="584"/>
      <c r="AI212" s="584"/>
      <c r="AJ212" s="671"/>
      <c r="AK212" s="671"/>
      <c r="AL212" s="671"/>
      <c r="AM212" s="671"/>
      <c r="AN212" s="671"/>
      <c r="AO212" s="102"/>
      <c r="AP212" s="102"/>
      <c r="AQ212" s="102"/>
      <c r="AR212" s="293"/>
      <c r="AS212" s="62" t="e">
        <f t="shared" si="16"/>
        <v>#VALUE!</v>
      </c>
      <c r="AT212" s="2" t="e">
        <f t="shared" si="17"/>
        <v>#VALUE!</v>
      </c>
      <c r="AU212" s="566"/>
      <c r="AV212" s="567" t="str">
        <f t="shared" si="18"/>
        <v>-</v>
      </c>
      <c r="AW212" s="567">
        <v>45962</v>
      </c>
      <c r="AX212" s="12" t="s">
        <v>115</v>
      </c>
      <c r="AY212" s="12">
        <f t="shared" si="19"/>
        <v>2025</v>
      </c>
    </row>
    <row r="213" spans="28:51" ht="12.75" hidden="1">
      <c r="AB213" s="164">
        <f t="shared" si="13"/>
      </c>
      <c r="AC213" s="165" t="e">
        <f t="shared" si="20"/>
        <v>#VALUE!</v>
      </c>
      <c r="AD213" s="161" t="e">
        <f t="shared" si="12"/>
        <v>#VALUE!</v>
      </c>
      <c r="AE213" s="583" t="e">
        <f t="shared" si="21"/>
        <v>#VALUE!</v>
      </c>
      <c r="AF213" s="162" t="e">
        <f t="shared" si="15"/>
        <v>#VALUE!</v>
      </c>
      <c r="AG213" s="584"/>
      <c r="AH213" s="584"/>
      <c r="AI213" s="584"/>
      <c r="AJ213" s="671"/>
      <c r="AK213" s="671"/>
      <c r="AL213" s="671"/>
      <c r="AM213" s="671"/>
      <c r="AN213" s="671"/>
      <c r="AO213" s="102"/>
      <c r="AP213" s="102"/>
      <c r="AQ213" s="102"/>
      <c r="AR213" s="293"/>
      <c r="AS213" s="62" t="e">
        <f t="shared" si="16"/>
        <v>#VALUE!</v>
      </c>
      <c r="AT213" s="2" t="e">
        <f t="shared" si="17"/>
        <v>#VALUE!</v>
      </c>
      <c r="AU213" s="566"/>
      <c r="AV213" s="567">
        <f t="shared" si="18"/>
        <v>45999</v>
      </c>
      <c r="AW213" s="567">
        <v>45999</v>
      </c>
      <c r="AX213" s="12" t="s">
        <v>354</v>
      </c>
      <c r="AY213" s="12">
        <f t="shared" si="19"/>
        <v>2025</v>
      </c>
    </row>
    <row r="214" spans="28:51" ht="12.75" hidden="1">
      <c r="AB214" s="164">
        <f t="shared" si="13"/>
      </c>
      <c r="AC214" s="165" t="e">
        <f t="shared" si="20"/>
        <v>#VALUE!</v>
      </c>
      <c r="AD214" s="161" t="e">
        <f t="shared" si="12"/>
        <v>#VALUE!</v>
      </c>
      <c r="AE214" s="583" t="e">
        <f t="shared" si="21"/>
        <v>#VALUE!</v>
      </c>
      <c r="AF214" s="162" t="e">
        <f t="shared" si="15"/>
        <v>#VALUE!</v>
      </c>
      <c r="AG214" s="584"/>
      <c r="AH214" s="584"/>
      <c r="AI214" s="584"/>
      <c r="AJ214" s="671"/>
      <c r="AK214" s="671"/>
      <c r="AL214" s="671"/>
      <c r="AM214" s="671"/>
      <c r="AN214" s="671"/>
      <c r="AO214" s="102"/>
      <c r="AP214" s="102"/>
      <c r="AQ214" s="102"/>
      <c r="AR214" s="293"/>
      <c r="AS214" s="62" t="e">
        <f t="shared" si="16"/>
        <v>#VALUE!</v>
      </c>
      <c r="AT214" s="2" t="e">
        <f t="shared" si="17"/>
        <v>#VALUE!</v>
      </c>
      <c r="AU214" s="566"/>
      <c r="AV214" s="567">
        <f t="shared" si="18"/>
        <v>42362</v>
      </c>
      <c r="AW214" s="567">
        <v>42362</v>
      </c>
      <c r="AX214" s="12" t="s">
        <v>117</v>
      </c>
      <c r="AY214" s="12">
        <f t="shared" si="19"/>
        <v>2015</v>
      </c>
    </row>
    <row r="215" spans="28:51" ht="12.75" hidden="1">
      <c r="AB215" s="164">
        <f t="shared" si="13"/>
      </c>
      <c r="AC215" s="165" t="e">
        <f t="shared" si="20"/>
        <v>#VALUE!</v>
      </c>
      <c r="AD215" s="161" t="e">
        <f t="shared" si="12"/>
        <v>#VALUE!</v>
      </c>
      <c r="AE215" s="583" t="e">
        <f t="shared" si="21"/>
        <v>#VALUE!</v>
      </c>
      <c r="AF215" s="162" t="e">
        <f t="shared" si="15"/>
        <v>#VALUE!</v>
      </c>
      <c r="AG215" s="584"/>
      <c r="AH215" s="584"/>
      <c r="AI215" s="584"/>
      <c r="AJ215" s="671"/>
      <c r="AK215" s="671"/>
      <c r="AL215" s="671"/>
      <c r="AM215" s="671"/>
      <c r="AN215" s="671"/>
      <c r="AO215" s="102"/>
      <c r="AP215" s="102"/>
      <c r="AQ215" s="102"/>
      <c r="AR215" s="293"/>
      <c r="AS215" s="62" t="e">
        <f t="shared" si="16"/>
        <v>#VALUE!</v>
      </c>
      <c r="AT215" s="2" t="e">
        <f t="shared" si="17"/>
        <v>#VALUE!</v>
      </c>
      <c r="AU215" s="566"/>
      <c r="AV215" s="567">
        <f t="shared" si="18"/>
        <v>46016</v>
      </c>
      <c r="AW215" s="567">
        <v>46016</v>
      </c>
      <c r="AX215" s="12" t="s">
        <v>118</v>
      </c>
      <c r="AY215" s="12">
        <f t="shared" si="19"/>
        <v>2025</v>
      </c>
    </row>
    <row r="216" spans="28:51" ht="12.75" hidden="1">
      <c r="AB216" s="164">
        <f t="shared" si="13"/>
      </c>
      <c r="AC216" s="165" t="e">
        <f t="shared" si="20"/>
        <v>#VALUE!</v>
      </c>
      <c r="AD216" s="161" t="e">
        <f t="shared" si="12"/>
        <v>#VALUE!</v>
      </c>
      <c r="AE216" s="583" t="e">
        <f t="shared" si="21"/>
        <v>#VALUE!</v>
      </c>
      <c r="AF216" s="162" t="e">
        <f t="shared" si="15"/>
        <v>#VALUE!</v>
      </c>
      <c r="AG216" s="584"/>
      <c r="AH216" s="584"/>
      <c r="AI216" s="584"/>
      <c r="AJ216" s="671"/>
      <c r="AK216" s="671"/>
      <c r="AL216" s="671"/>
      <c r="AM216" s="671"/>
      <c r="AN216" s="671"/>
      <c r="AO216" s="102"/>
      <c r="AP216" s="102"/>
      <c r="AQ216" s="102"/>
      <c r="AR216" s="293"/>
      <c r="AS216" s="62" t="e">
        <f t="shared" si="16"/>
        <v>#VALUE!</v>
      </c>
      <c r="AT216" s="2" t="e">
        <f t="shared" si="17"/>
        <v>#VALUE!</v>
      </c>
      <c r="AU216" s="566"/>
      <c r="AV216" s="567">
        <f t="shared" si="18"/>
        <v>46017</v>
      </c>
      <c r="AW216" s="567">
        <v>46017</v>
      </c>
      <c r="AX216" s="12" t="s">
        <v>355</v>
      </c>
      <c r="AY216" s="12">
        <f t="shared" si="19"/>
        <v>2025</v>
      </c>
    </row>
    <row r="217" spans="28:51" ht="12.75" customHeight="1" hidden="1">
      <c r="AB217" s="164">
        <f t="shared" si="13"/>
      </c>
      <c r="AC217" s="165" t="e">
        <f t="shared" si="20"/>
        <v>#VALUE!</v>
      </c>
      <c r="AD217" s="161" t="e">
        <f t="shared" si="12"/>
        <v>#VALUE!</v>
      </c>
      <c r="AE217" s="583" t="e">
        <f t="shared" si="21"/>
        <v>#VALUE!</v>
      </c>
      <c r="AF217" s="162" t="e">
        <f t="shared" si="15"/>
        <v>#VALUE!</v>
      </c>
      <c r="AG217" s="584"/>
      <c r="AH217" s="584"/>
      <c r="AI217" s="584"/>
      <c r="AJ217" s="671"/>
      <c r="AK217" s="671"/>
      <c r="AL217" s="671"/>
      <c r="AM217" s="671"/>
      <c r="AN217" s="671"/>
      <c r="AO217" s="102"/>
      <c r="AP217" s="102"/>
      <c r="AQ217" s="102"/>
      <c r="AR217" s="293"/>
      <c r="AS217" s="62" t="e">
        <f t="shared" si="16"/>
        <v>#VALUE!</v>
      </c>
      <c r="AT217" s="2" t="e">
        <f t="shared" si="17"/>
        <v>#VALUE!</v>
      </c>
      <c r="AU217" s="566"/>
      <c r="AV217" s="567">
        <f t="shared" si="18"/>
        <v>46022</v>
      </c>
      <c r="AW217" s="567">
        <v>46022</v>
      </c>
      <c r="AX217" s="12" t="s">
        <v>117</v>
      </c>
      <c r="AY217" s="12">
        <f t="shared" si="19"/>
        <v>2025</v>
      </c>
    </row>
    <row r="218" spans="28:51" ht="13.5" customHeight="1" hidden="1">
      <c r="AB218" s="164">
        <f t="shared" si="13"/>
      </c>
      <c r="AC218" s="165" t="e">
        <f t="shared" si="20"/>
        <v>#VALUE!</v>
      </c>
      <c r="AD218" s="161" t="e">
        <f t="shared" si="12"/>
        <v>#VALUE!</v>
      </c>
      <c r="AE218" s="583" t="e">
        <f t="shared" si="21"/>
        <v>#VALUE!</v>
      </c>
      <c r="AF218" s="162" t="e">
        <f t="shared" si="15"/>
        <v>#VALUE!</v>
      </c>
      <c r="AG218" s="584"/>
      <c r="AH218" s="584"/>
      <c r="AI218" s="584"/>
      <c r="AJ218" s="671"/>
      <c r="AK218" s="671"/>
      <c r="AL218" s="671"/>
      <c r="AM218" s="671"/>
      <c r="AN218" s="671"/>
      <c r="AO218" s="102"/>
      <c r="AP218" s="102"/>
      <c r="AQ218" s="102"/>
      <c r="AR218" s="293"/>
      <c r="AS218" s="62" t="e">
        <f t="shared" si="16"/>
        <v>#VALUE!</v>
      </c>
      <c r="AT218" s="2" t="e">
        <f t="shared" si="17"/>
        <v>#VALUE!</v>
      </c>
      <c r="AU218" s="566"/>
      <c r="AV218" s="567" t="str">
        <f t="shared" si="18"/>
        <v>-</v>
      </c>
      <c r="AW218" s="567"/>
      <c r="AX218" s="12"/>
      <c r="AY218" s="12">
        <f aca="true" t="shared" si="22" ref="AY218:AY241">YEAR(AW218)</f>
        <v>1900</v>
      </c>
    </row>
    <row r="219" spans="28:51" ht="12.75" hidden="1">
      <c r="AB219" s="164">
        <f t="shared" si="13"/>
      </c>
      <c r="AC219" s="165" t="e">
        <f t="shared" si="20"/>
        <v>#VALUE!</v>
      </c>
      <c r="AD219" s="161" t="e">
        <f t="shared" si="12"/>
        <v>#VALUE!</v>
      </c>
      <c r="AE219" s="583" t="e">
        <f t="shared" si="21"/>
        <v>#VALUE!</v>
      </c>
      <c r="AF219" s="162" t="e">
        <f t="shared" si="15"/>
        <v>#VALUE!</v>
      </c>
      <c r="AG219" s="584"/>
      <c r="AH219" s="584"/>
      <c r="AI219" s="584"/>
      <c r="AJ219" s="671"/>
      <c r="AK219" s="671"/>
      <c r="AL219" s="671"/>
      <c r="AM219" s="671"/>
      <c r="AN219" s="671"/>
      <c r="AO219" s="102"/>
      <c r="AP219" s="102"/>
      <c r="AQ219" s="102"/>
      <c r="AR219" s="293"/>
      <c r="AS219" s="62" t="e">
        <f t="shared" si="16"/>
        <v>#VALUE!</v>
      </c>
      <c r="AT219" s="2" t="e">
        <f t="shared" si="17"/>
        <v>#VALUE!</v>
      </c>
      <c r="AU219" s="566"/>
      <c r="AV219" s="567" t="str">
        <f t="shared" si="18"/>
        <v>-</v>
      </c>
      <c r="AW219" s="567"/>
      <c r="AX219" s="12"/>
      <c r="AY219" s="12">
        <f t="shared" si="22"/>
        <v>1900</v>
      </c>
    </row>
    <row r="220" spans="28:51" ht="12.75" hidden="1">
      <c r="AB220" s="164">
        <f t="shared" si="13"/>
      </c>
      <c r="AC220" s="165" t="e">
        <f t="shared" si="20"/>
        <v>#VALUE!</v>
      </c>
      <c r="AD220" s="161" t="e">
        <f t="shared" si="12"/>
        <v>#VALUE!</v>
      </c>
      <c r="AE220" s="583" t="e">
        <f t="shared" si="21"/>
        <v>#VALUE!</v>
      </c>
      <c r="AF220" s="162" t="e">
        <f t="shared" si="15"/>
        <v>#VALUE!</v>
      </c>
      <c r="AG220" s="584"/>
      <c r="AH220" s="584"/>
      <c r="AI220" s="584"/>
      <c r="AJ220" s="671"/>
      <c r="AK220" s="671"/>
      <c r="AL220" s="671"/>
      <c r="AM220" s="671"/>
      <c r="AN220" s="671"/>
      <c r="AO220" s="102"/>
      <c r="AP220" s="102"/>
      <c r="AQ220" s="102"/>
      <c r="AR220" s="293"/>
      <c r="AS220" s="62" t="e">
        <f t="shared" si="16"/>
        <v>#VALUE!</v>
      </c>
      <c r="AT220" s="2" t="e">
        <f t="shared" si="17"/>
        <v>#VALUE!</v>
      </c>
      <c r="AU220" s="566"/>
      <c r="AV220" s="567" t="str">
        <f t="shared" si="18"/>
        <v>-</v>
      </c>
      <c r="AW220" s="567"/>
      <c r="AX220" s="12"/>
      <c r="AY220" s="12">
        <f t="shared" si="22"/>
        <v>1900</v>
      </c>
    </row>
    <row r="221" spans="28:51" ht="15" customHeight="1" hidden="1">
      <c r="AB221" s="164">
        <f t="shared" si="13"/>
      </c>
      <c r="AC221" s="165" t="e">
        <f t="shared" si="20"/>
        <v>#VALUE!</v>
      </c>
      <c r="AD221" s="161" t="e">
        <f t="shared" si="12"/>
        <v>#VALUE!</v>
      </c>
      <c r="AE221" s="583" t="e">
        <f t="shared" si="21"/>
        <v>#VALUE!</v>
      </c>
      <c r="AF221" s="162" t="e">
        <f t="shared" si="15"/>
        <v>#VALUE!</v>
      </c>
      <c r="AG221" s="584"/>
      <c r="AH221" s="584"/>
      <c r="AI221" s="584"/>
      <c r="AJ221" s="671"/>
      <c r="AK221" s="671"/>
      <c r="AL221" s="671"/>
      <c r="AM221" s="671"/>
      <c r="AN221" s="671"/>
      <c r="AQ221" s="102"/>
      <c r="AR221" s="293"/>
      <c r="AS221" s="62" t="e">
        <f t="shared" si="16"/>
        <v>#VALUE!</v>
      </c>
      <c r="AT221" s="2" t="e">
        <f t="shared" si="17"/>
        <v>#VALUE!</v>
      </c>
      <c r="AU221" s="566"/>
      <c r="AV221" s="567" t="str">
        <f t="shared" si="18"/>
        <v>-</v>
      </c>
      <c r="AW221" s="567"/>
      <c r="AX221" s="12"/>
      <c r="AY221" s="12">
        <f t="shared" si="22"/>
        <v>1900</v>
      </c>
    </row>
    <row r="222" spans="4:51" ht="12.75" hidden="1">
      <c r="D222" s="2"/>
      <c r="E222" s="2"/>
      <c r="F222" s="2"/>
      <c r="G222" s="2"/>
      <c r="AB222" s="164">
        <f t="shared" si="13"/>
      </c>
      <c r="AC222" s="165" t="e">
        <f t="shared" si="20"/>
        <v>#VALUE!</v>
      </c>
      <c r="AD222" s="161" t="e">
        <f t="shared" si="12"/>
        <v>#VALUE!</v>
      </c>
      <c r="AE222" s="583" t="e">
        <f t="shared" si="21"/>
        <v>#VALUE!</v>
      </c>
      <c r="AF222" s="162" t="e">
        <f t="shared" si="15"/>
        <v>#VALUE!</v>
      </c>
      <c r="AG222" s="584"/>
      <c r="AH222" s="584"/>
      <c r="AI222" s="584"/>
      <c r="AJ222" s="671"/>
      <c r="AK222" s="671"/>
      <c r="AL222" s="671"/>
      <c r="AM222" s="671"/>
      <c r="AN222" s="671"/>
      <c r="AR222" s="293"/>
      <c r="AS222" s="62" t="e">
        <f t="shared" si="16"/>
        <v>#VALUE!</v>
      </c>
      <c r="AT222" s="2" t="e">
        <f t="shared" si="17"/>
        <v>#VALUE!</v>
      </c>
      <c r="AU222" s="566"/>
      <c r="AV222" s="567" t="str">
        <f t="shared" si="18"/>
        <v>-</v>
      </c>
      <c r="AW222" s="567"/>
      <c r="AX222" s="12"/>
      <c r="AY222" s="12">
        <f t="shared" si="22"/>
        <v>1900</v>
      </c>
    </row>
    <row r="223" spans="4:51" ht="12.75" hidden="1">
      <c r="D223" s="2"/>
      <c r="E223" s="2"/>
      <c r="F223" s="2"/>
      <c r="G223" s="2"/>
      <c r="AB223" s="164">
        <f t="shared" si="13"/>
      </c>
      <c r="AC223" s="165" t="e">
        <f t="shared" si="20"/>
        <v>#VALUE!</v>
      </c>
      <c r="AD223" s="161" t="e">
        <f t="shared" si="12"/>
        <v>#VALUE!</v>
      </c>
      <c r="AE223" s="583" t="e">
        <f t="shared" si="21"/>
        <v>#VALUE!</v>
      </c>
      <c r="AF223" s="162" t="e">
        <f t="shared" si="15"/>
        <v>#VALUE!</v>
      </c>
      <c r="AG223" s="584"/>
      <c r="AH223" s="584"/>
      <c r="AI223" s="584"/>
      <c r="AJ223" s="671"/>
      <c r="AK223" s="671"/>
      <c r="AL223" s="671"/>
      <c r="AM223" s="671"/>
      <c r="AN223" s="671"/>
      <c r="AR223" s="293"/>
      <c r="AS223" s="62" t="e">
        <f t="shared" si="16"/>
        <v>#VALUE!</v>
      </c>
      <c r="AT223" s="2" t="e">
        <f t="shared" si="17"/>
        <v>#VALUE!</v>
      </c>
      <c r="AU223" s="566"/>
      <c r="AV223" s="567" t="str">
        <f t="shared" si="18"/>
        <v>-</v>
      </c>
      <c r="AW223" s="567"/>
      <c r="AX223" s="12"/>
      <c r="AY223" s="12">
        <f t="shared" si="22"/>
        <v>1900</v>
      </c>
    </row>
    <row r="224" spans="4:51" ht="12.75" hidden="1">
      <c r="D224" s="2"/>
      <c r="E224" s="2"/>
      <c r="F224" s="2"/>
      <c r="G224" s="2"/>
      <c r="AB224" s="164">
        <f t="shared" si="13"/>
      </c>
      <c r="AC224" s="165" t="e">
        <f t="shared" si="20"/>
        <v>#VALUE!</v>
      </c>
      <c r="AD224" s="161" t="e">
        <f t="shared" si="12"/>
        <v>#VALUE!</v>
      </c>
      <c r="AE224" s="583" t="e">
        <f t="shared" si="21"/>
        <v>#VALUE!</v>
      </c>
      <c r="AF224" s="162" t="e">
        <f t="shared" si="15"/>
        <v>#VALUE!</v>
      </c>
      <c r="AG224" s="584"/>
      <c r="AH224" s="584"/>
      <c r="AI224" s="584"/>
      <c r="AJ224" s="671"/>
      <c r="AK224" s="671"/>
      <c r="AL224" s="671"/>
      <c r="AM224" s="671"/>
      <c r="AN224" s="671"/>
      <c r="AR224" s="293"/>
      <c r="AS224" s="62" t="e">
        <f t="shared" si="16"/>
        <v>#VALUE!</v>
      </c>
      <c r="AT224" s="2" t="e">
        <f t="shared" si="17"/>
        <v>#VALUE!</v>
      </c>
      <c r="AU224" s="566"/>
      <c r="AV224" s="567" t="str">
        <f t="shared" si="18"/>
        <v>-</v>
      </c>
      <c r="AW224" s="567"/>
      <c r="AX224" s="12"/>
      <c r="AY224" s="12">
        <f t="shared" si="22"/>
        <v>1900</v>
      </c>
    </row>
    <row r="225" spans="4:51" ht="12.75" hidden="1">
      <c r="D225" s="2"/>
      <c r="E225" s="2"/>
      <c r="F225" s="2"/>
      <c r="G225" s="2"/>
      <c r="AB225" s="164">
        <f t="shared" si="13"/>
      </c>
      <c r="AC225" s="165" t="e">
        <f t="shared" si="20"/>
        <v>#VALUE!</v>
      </c>
      <c r="AD225" s="161" t="e">
        <f t="shared" si="12"/>
        <v>#VALUE!</v>
      </c>
      <c r="AE225" s="583" t="e">
        <f t="shared" si="21"/>
        <v>#VALUE!</v>
      </c>
      <c r="AF225" s="162" t="e">
        <f t="shared" si="15"/>
        <v>#VALUE!</v>
      </c>
      <c r="AG225" s="584"/>
      <c r="AH225" s="584"/>
      <c r="AI225" s="584"/>
      <c r="AJ225" s="671"/>
      <c r="AK225" s="671"/>
      <c r="AL225" s="671"/>
      <c r="AM225" s="671"/>
      <c r="AN225" s="671"/>
      <c r="AR225" s="293"/>
      <c r="AS225" s="62" t="e">
        <f t="shared" si="16"/>
        <v>#VALUE!</v>
      </c>
      <c r="AT225" s="2" t="e">
        <f t="shared" si="17"/>
        <v>#VALUE!</v>
      </c>
      <c r="AU225" s="566"/>
      <c r="AV225" s="567" t="str">
        <f t="shared" si="18"/>
        <v>-</v>
      </c>
      <c r="AW225" s="567"/>
      <c r="AX225" s="12"/>
      <c r="AY225" s="12">
        <f t="shared" si="22"/>
        <v>1900</v>
      </c>
    </row>
    <row r="226" spans="4:51" ht="12.75" hidden="1">
      <c r="D226" s="2"/>
      <c r="E226" s="2"/>
      <c r="F226" s="2"/>
      <c r="G226" s="2"/>
      <c r="AB226" s="164">
        <f t="shared" si="13"/>
      </c>
      <c r="AC226" s="165" t="e">
        <f t="shared" si="20"/>
        <v>#VALUE!</v>
      </c>
      <c r="AD226" s="161" t="e">
        <f t="shared" si="12"/>
        <v>#VALUE!</v>
      </c>
      <c r="AE226" s="583" t="e">
        <f t="shared" si="21"/>
        <v>#VALUE!</v>
      </c>
      <c r="AF226" s="162" t="e">
        <f t="shared" si="15"/>
        <v>#VALUE!</v>
      </c>
      <c r="AG226" s="584"/>
      <c r="AH226" s="584"/>
      <c r="AI226" s="584"/>
      <c r="AJ226" s="671"/>
      <c r="AK226" s="671"/>
      <c r="AL226" s="671"/>
      <c r="AM226" s="671"/>
      <c r="AN226" s="671"/>
      <c r="AR226" s="293"/>
      <c r="AS226" s="62" t="e">
        <f t="shared" si="16"/>
        <v>#VALUE!</v>
      </c>
      <c r="AT226" s="2" t="e">
        <f t="shared" si="17"/>
        <v>#VALUE!</v>
      </c>
      <c r="AU226" s="566"/>
      <c r="AV226" s="567" t="str">
        <f t="shared" si="18"/>
        <v>-</v>
      </c>
      <c r="AW226" s="567"/>
      <c r="AX226" s="12"/>
      <c r="AY226" s="12">
        <f t="shared" si="22"/>
        <v>1900</v>
      </c>
    </row>
    <row r="227" spans="4:51" ht="12.75" hidden="1">
      <c r="D227" s="2"/>
      <c r="E227" s="2"/>
      <c r="F227" s="2"/>
      <c r="G227" s="2"/>
      <c r="AB227" s="164">
        <f t="shared" si="13"/>
      </c>
      <c r="AC227" s="165" t="e">
        <f t="shared" si="20"/>
        <v>#VALUE!</v>
      </c>
      <c r="AD227" s="161" t="e">
        <f t="shared" si="12"/>
        <v>#VALUE!</v>
      </c>
      <c r="AE227" s="583" t="e">
        <f t="shared" si="21"/>
        <v>#VALUE!</v>
      </c>
      <c r="AF227" s="162" t="e">
        <f t="shared" si="15"/>
        <v>#VALUE!</v>
      </c>
      <c r="AG227" s="584"/>
      <c r="AH227" s="584"/>
      <c r="AI227" s="584"/>
      <c r="AJ227" s="671"/>
      <c r="AK227" s="671"/>
      <c r="AL227" s="671"/>
      <c r="AM227" s="671"/>
      <c r="AN227" s="671"/>
      <c r="AR227" s="293"/>
      <c r="AS227" s="62" t="e">
        <f t="shared" si="16"/>
        <v>#VALUE!</v>
      </c>
      <c r="AT227" s="2" t="e">
        <f t="shared" si="17"/>
        <v>#VALUE!</v>
      </c>
      <c r="AU227" s="566"/>
      <c r="AV227" s="567" t="str">
        <f t="shared" si="18"/>
        <v>-</v>
      </c>
      <c r="AW227" s="567"/>
      <c r="AX227" s="12"/>
      <c r="AY227" s="12">
        <f t="shared" si="22"/>
        <v>1900</v>
      </c>
    </row>
    <row r="228" spans="4:51" ht="12.75" hidden="1">
      <c r="D228" s="2"/>
      <c r="E228" s="2"/>
      <c r="F228" s="2"/>
      <c r="G228" s="2"/>
      <c r="AB228" s="164">
        <f t="shared" si="13"/>
      </c>
      <c r="AC228" s="165" t="e">
        <f t="shared" si="20"/>
        <v>#VALUE!</v>
      </c>
      <c r="AD228" s="161" t="e">
        <f t="shared" si="12"/>
        <v>#VALUE!</v>
      </c>
      <c r="AE228" s="583" t="e">
        <f t="shared" si="21"/>
        <v>#VALUE!</v>
      </c>
      <c r="AF228" s="162" t="e">
        <f t="shared" si="15"/>
        <v>#VALUE!</v>
      </c>
      <c r="AG228" s="584"/>
      <c r="AH228" s="584"/>
      <c r="AI228" s="584"/>
      <c r="AJ228" s="671"/>
      <c r="AK228" s="671"/>
      <c r="AL228" s="671"/>
      <c r="AM228" s="671"/>
      <c r="AN228" s="671"/>
      <c r="AR228" s="293"/>
      <c r="AS228" s="62" t="e">
        <f t="shared" si="16"/>
        <v>#VALUE!</v>
      </c>
      <c r="AT228" s="2" t="e">
        <f t="shared" si="17"/>
        <v>#VALUE!</v>
      </c>
      <c r="AU228" s="566"/>
      <c r="AV228" s="567" t="str">
        <f t="shared" si="18"/>
        <v>-</v>
      </c>
      <c r="AW228" s="567"/>
      <c r="AX228" s="12"/>
      <c r="AY228" s="12">
        <f t="shared" si="22"/>
        <v>1900</v>
      </c>
    </row>
    <row r="229" spans="28:51" ht="12" customHeight="1" hidden="1">
      <c r="AB229" s="164">
        <f t="shared" si="13"/>
      </c>
      <c r="AC229" s="165" t="e">
        <f t="shared" si="20"/>
        <v>#VALUE!</v>
      </c>
      <c r="AD229" s="161" t="e">
        <f t="shared" si="12"/>
        <v>#VALUE!</v>
      </c>
      <c r="AE229" s="583" t="e">
        <f t="shared" si="21"/>
        <v>#VALUE!</v>
      </c>
      <c r="AF229" s="162" t="e">
        <f t="shared" si="15"/>
        <v>#VALUE!</v>
      </c>
      <c r="AG229" s="584"/>
      <c r="AH229" s="584"/>
      <c r="AI229" s="584"/>
      <c r="AJ229" s="671"/>
      <c r="AK229" s="671"/>
      <c r="AL229" s="671"/>
      <c r="AM229" s="671"/>
      <c r="AN229" s="671"/>
      <c r="AO229" s="102"/>
      <c r="AP229" s="102"/>
      <c r="AQ229" s="102"/>
      <c r="AR229" s="293"/>
      <c r="AS229" s="62" t="e">
        <f t="shared" si="16"/>
        <v>#VALUE!</v>
      </c>
      <c r="AT229" s="2" t="e">
        <f t="shared" si="17"/>
        <v>#VALUE!</v>
      </c>
      <c r="AU229" s="566"/>
      <c r="AV229" s="567" t="str">
        <f t="shared" si="18"/>
        <v>-</v>
      </c>
      <c r="AW229" s="567"/>
      <c r="AX229" s="12"/>
      <c r="AY229" s="12">
        <f t="shared" si="22"/>
        <v>1900</v>
      </c>
    </row>
    <row r="230" spans="28:51" ht="12.75" hidden="1">
      <c r="AB230" s="164">
        <f t="shared" si="13"/>
      </c>
      <c r="AC230" s="165" t="e">
        <f t="shared" si="20"/>
        <v>#VALUE!</v>
      </c>
      <c r="AD230" s="161" t="e">
        <f t="shared" si="12"/>
        <v>#VALUE!</v>
      </c>
      <c r="AE230" s="583" t="e">
        <f t="shared" si="21"/>
        <v>#VALUE!</v>
      </c>
      <c r="AF230" s="162" t="e">
        <f t="shared" si="15"/>
        <v>#VALUE!</v>
      </c>
      <c r="AG230" s="584"/>
      <c r="AH230" s="584"/>
      <c r="AI230" s="584"/>
      <c r="AJ230" s="671"/>
      <c r="AK230" s="671"/>
      <c r="AL230" s="671"/>
      <c r="AM230" s="671"/>
      <c r="AN230" s="671"/>
      <c r="AR230" s="293"/>
      <c r="AS230" s="62" t="e">
        <f t="shared" si="16"/>
        <v>#VALUE!</v>
      </c>
      <c r="AT230" s="2" t="e">
        <f t="shared" si="17"/>
        <v>#VALUE!</v>
      </c>
      <c r="AU230" s="566"/>
      <c r="AV230" s="567" t="str">
        <f t="shared" si="18"/>
        <v>-</v>
      </c>
      <c r="AW230" s="567"/>
      <c r="AX230" s="12"/>
      <c r="AY230" s="12">
        <f t="shared" si="22"/>
        <v>1900</v>
      </c>
    </row>
    <row r="231" spans="28:51" ht="12.75" hidden="1">
      <c r="AB231" s="164">
        <f t="shared" si="13"/>
      </c>
      <c r="AC231" s="165" t="e">
        <f t="shared" si="20"/>
        <v>#VALUE!</v>
      </c>
      <c r="AD231" s="161" t="e">
        <f t="shared" si="12"/>
        <v>#VALUE!</v>
      </c>
      <c r="AE231" s="583" t="e">
        <f t="shared" si="21"/>
        <v>#VALUE!</v>
      </c>
      <c r="AF231" s="162" t="e">
        <f t="shared" si="15"/>
        <v>#VALUE!</v>
      </c>
      <c r="AG231" s="584"/>
      <c r="AH231" s="584"/>
      <c r="AI231" s="584"/>
      <c r="AJ231" s="671"/>
      <c r="AK231" s="671"/>
      <c r="AL231" s="671"/>
      <c r="AM231" s="671"/>
      <c r="AN231" s="671"/>
      <c r="AR231" s="293"/>
      <c r="AS231" s="62" t="e">
        <f t="shared" si="16"/>
        <v>#VALUE!</v>
      </c>
      <c r="AT231" s="2" t="e">
        <f t="shared" si="17"/>
        <v>#VALUE!</v>
      </c>
      <c r="AU231" s="566"/>
      <c r="AV231" s="567" t="str">
        <f t="shared" si="18"/>
        <v>-</v>
      </c>
      <c r="AW231" s="567"/>
      <c r="AX231" s="12"/>
      <c r="AY231" s="12">
        <f t="shared" si="22"/>
        <v>1900</v>
      </c>
    </row>
    <row r="232" spans="28:51" ht="12.75" hidden="1">
      <c r="AB232" s="164">
        <f t="shared" si="13"/>
      </c>
      <c r="AC232" s="165" t="e">
        <f t="shared" si="20"/>
        <v>#VALUE!</v>
      </c>
      <c r="AD232" s="161" t="e">
        <f t="shared" si="12"/>
        <v>#VALUE!</v>
      </c>
      <c r="AE232" s="583" t="e">
        <f t="shared" si="21"/>
        <v>#VALUE!</v>
      </c>
      <c r="AF232" s="162" t="e">
        <f t="shared" si="15"/>
        <v>#VALUE!</v>
      </c>
      <c r="AG232" s="584"/>
      <c r="AH232" s="584"/>
      <c r="AI232" s="584"/>
      <c r="AJ232" s="671"/>
      <c r="AK232" s="671"/>
      <c r="AL232" s="671"/>
      <c r="AM232" s="671"/>
      <c r="AN232" s="671"/>
      <c r="AR232" s="293"/>
      <c r="AS232" s="62" t="e">
        <f t="shared" si="16"/>
        <v>#VALUE!</v>
      </c>
      <c r="AT232" s="2" t="e">
        <f t="shared" si="17"/>
        <v>#VALUE!</v>
      </c>
      <c r="AU232" s="566"/>
      <c r="AV232" s="567" t="str">
        <f t="shared" si="18"/>
        <v>-</v>
      </c>
      <c r="AW232" s="567"/>
      <c r="AX232" s="12"/>
      <c r="AY232" s="12">
        <f t="shared" si="22"/>
        <v>1900</v>
      </c>
    </row>
    <row r="233" spans="28:51" ht="12.75" hidden="1">
      <c r="AB233" s="164">
        <f t="shared" si="13"/>
      </c>
      <c r="AC233" s="165" t="e">
        <f t="shared" si="20"/>
        <v>#VALUE!</v>
      </c>
      <c r="AD233" s="161" t="e">
        <f t="shared" si="12"/>
        <v>#VALUE!</v>
      </c>
      <c r="AE233" s="583" t="e">
        <f t="shared" si="21"/>
        <v>#VALUE!</v>
      </c>
      <c r="AF233" s="162" t="e">
        <f t="shared" si="15"/>
        <v>#VALUE!</v>
      </c>
      <c r="AG233" s="584"/>
      <c r="AH233" s="584"/>
      <c r="AI233" s="584"/>
      <c r="AJ233" s="671"/>
      <c r="AK233" s="671"/>
      <c r="AL233" s="671"/>
      <c r="AM233" s="671"/>
      <c r="AN233" s="671"/>
      <c r="AR233" s="293"/>
      <c r="AS233" s="62" t="e">
        <f t="shared" si="16"/>
        <v>#VALUE!</v>
      </c>
      <c r="AT233" s="2" t="e">
        <f t="shared" si="17"/>
        <v>#VALUE!</v>
      </c>
      <c r="AU233" s="566"/>
      <c r="AV233" s="567" t="str">
        <f t="shared" si="18"/>
        <v>-</v>
      </c>
      <c r="AW233" s="567"/>
      <c r="AX233" s="12"/>
      <c r="AY233" s="12">
        <f t="shared" si="22"/>
        <v>1900</v>
      </c>
    </row>
    <row r="234" spans="28:51" ht="12.75" hidden="1">
      <c r="AB234" s="164">
        <f t="shared" si="13"/>
      </c>
      <c r="AC234" s="165" t="e">
        <f t="shared" si="20"/>
        <v>#VALUE!</v>
      </c>
      <c r="AD234" s="161" t="e">
        <f t="shared" si="12"/>
        <v>#VALUE!</v>
      </c>
      <c r="AE234" s="583" t="e">
        <f t="shared" si="21"/>
        <v>#VALUE!</v>
      </c>
      <c r="AF234" s="162" t="e">
        <f t="shared" si="15"/>
        <v>#VALUE!</v>
      </c>
      <c r="AG234" s="584"/>
      <c r="AH234" s="584"/>
      <c r="AI234" s="584"/>
      <c r="AJ234" s="671"/>
      <c r="AK234" s="671"/>
      <c r="AL234" s="671"/>
      <c r="AM234" s="671"/>
      <c r="AN234" s="671"/>
      <c r="AR234" s="293"/>
      <c r="AS234" s="62" t="e">
        <f t="shared" si="16"/>
        <v>#VALUE!</v>
      </c>
      <c r="AT234" s="2" t="e">
        <f t="shared" si="17"/>
        <v>#VALUE!</v>
      </c>
      <c r="AU234" s="566"/>
      <c r="AV234" s="567" t="str">
        <f t="shared" si="18"/>
        <v>-</v>
      </c>
      <c r="AW234" s="567"/>
      <c r="AX234" s="12"/>
      <c r="AY234" s="12">
        <f t="shared" si="22"/>
        <v>1900</v>
      </c>
    </row>
    <row r="235" spans="28:51" ht="12.75" hidden="1">
      <c r="AB235" s="164">
        <f t="shared" si="13"/>
      </c>
      <c r="AC235" s="165" t="e">
        <f t="shared" si="20"/>
        <v>#VALUE!</v>
      </c>
      <c r="AD235" s="161" t="e">
        <f t="shared" si="12"/>
        <v>#VALUE!</v>
      </c>
      <c r="AE235" s="583" t="e">
        <f t="shared" si="21"/>
        <v>#VALUE!</v>
      </c>
      <c r="AF235" s="162" t="e">
        <f t="shared" si="15"/>
        <v>#VALUE!</v>
      </c>
      <c r="AG235" s="584"/>
      <c r="AH235" s="584"/>
      <c r="AI235" s="584"/>
      <c r="AJ235" s="671"/>
      <c r="AK235" s="671"/>
      <c r="AL235" s="671"/>
      <c r="AM235" s="671"/>
      <c r="AN235" s="671"/>
      <c r="AR235" s="293"/>
      <c r="AS235" s="62" t="e">
        <f t="shared" si="16"/>
        <v>#VALUE!</v>
      </c>
      <c r="AT235" s="2" t="e">
        <f t="shared" si="17"/>
        <v>#VALUE!</v>
      </c>
      <c r="AU235" s="566"/>
      <c r="AV235" s="567" t="str">
        <f t="shared" si="18"/>
        <v>-</v>
      </c>
      <c r="AW235" s="567"/>
      <c r="AX235" s="12"/>
      <c r="AY235" s="12">
        <f t="shared" si="22"/>
        <v>1900</v>
      </c>
    </row>
    <row r="236" spans="28:51" ht="12.75" hidden="1">
      <c r="AB236" s="164">
        <f t="shared" si="13"/>
      </c>
      <c r="AC236" s="165" t="e">
        <f t="shared" si="20"/>
        <v>#VALUE!</v>
      </c>
      <c r="AD236" s="161" t="e">
        <f t="shared" si="12"/>
        <v>#VALUE!</v>
      </c>
      <c r="AE236" s="583" t="e">
        <f t="shared" si="21"/>
        <v>#VALUE!</v>
      </c>
      <c r="AF236" s="162" t="e">
        <f t="shared" si="15"/>
        <v>#VALUE!</v>
      </c>
      <c r="AG236" s="584"/>
      <c r="AH236" s="584"/>
      <c r="AI236" s="584"/>
      <c r="AJ236" s="671"/>
      <c r="AK236" s="671"/>
      <c r="AL236" s="671"/>
      <c r="AM236" s="671"/>
      <c r="AN236" s="671"/>
      <c r="AR236" s="293"/>
      <c r="AS236" s="62" t="e">
        <f t="shared" si="16"/>
        <v>#VALUE!</v>
      </c>
      <c r="AT236" s="2" t="e">
        <f t="shared" si="17"/>
        <v>#VALUE!</v>
      </c>
      <c r="AU236" s="566"/>
      <c r="AV236" s="567" t="str">
        <f t="shared" si="18"/>
        <v>-</v>
      </c>
      <c r="AW236" s="567"/>
      <c r="AX236" s="12"/>
      <c r="AY236" s="12">
        <f t="shared" si="22"/>
        <v>1900</v>
      </c>
    </row>
    <row r="237" spans="28:51" ht="12.75" hidden="1">
      <c r="AB237" s="164">
        <f t="shared" si="13"/>
      </c>
      <c r="AC237" s="165" t="e">
        <f t="shared" si="20"/>
        <v>#VALUE!</v>
      </c>
      <c r="AD237" s="161" t="e">
        <f t="shared" si="12"/>
        <v>#VALUE!</v>
      </c>
      <c r="AE237" s="583" t="e">
        <f t="shared" si="21"/>
        <v>#VALUE!</v>
      </c>
      <c r="AF237" s="162" t="e">
        <f t="shared" si="15"/>
        <v>#VALUE!</v>
      </c>
      <c r="AG237" s="584"/>
      <c r="AH237" s="584"/>
      <c r="AI237" s="584"/>
      <c r="AJ237" s="671"/>
      <c r="AK237" s="671"/>
      <c r="AL237" s="671"/>
      <c r="AM237" s="671"/>
      <c r="AN237" s="671"/>
      <c r="AR237" s="293"/>
      <c r="AS237" s="62" t="e">
        <f t="shared" si="16"/>
        <v>#VALUE!</v>
      </c>
      <c r="AT237" s="2" t="e">
        <f t="shared" si="17"/>
        <v>#VALUE!</v>
      </c>
      <c r="AU237" s="566"/>
      <c r="AV237" s="567" t="str">
        <f t="shared" si="18"/>
        <v>-</v>
      </c>
      <c r="AW237" s="567"/>
      <c r="AX237" s="12"/>
      <c r="AY237" s="12">
        <f t="shared" si="22"/>
        <v>1900</v>
      </c>
    </row>
    <row r="238" spans="28:51" ht="12.75" hidden="1">
      <c r="AB238" s="164">
        <f t="shared" si="13"/>
      </c>
      <c r="AC238" s="165" t="e">
        <f t="shared" si="20"/>
        <v>#VALUE!</v>
      </c>
      <c r="AD238" s="161" t="e">
        <f t="shared" si="12"/>
        <v>#VALUE!</v>
      </c>
      <c r="AE238" s="583" t="e">
        <f t="shared" si="21"/>
        <v>#VALUE!</v>
      </c>
      <c r="AF238" s="162" t="e">
        <f t="shared" si="15"/>
        <v>#VALUE!</v>
      </c>
      <c r="AG238" s="584"/>
      <c r="AH238" s="584"/>
      <c r="AI238" s="584"/>
      <c r="AJ238" s="671"/>
      <c r="AK238" s="671"/>
      <c r="AL238" s="671"/>
      <c r="AM238" s="671"/>
      <c r="AN238" s="671"/>
      <c r="AR238" s="293"/>
      <c r="AS238" s="62" t="e">
        <f t="shared" si="16"/>
        <v>#VALUE!</v>
      </c>
      <c r="AT238" s="2" t="e">
        <f t="shared" si="17"/>
        <v>#VALUE!</v>
      </c>
      <c r="AU238" s="566"/>
      <c r="AV238" s="567" t="str">
        <f t="shared" si="18"/>
        <v>-</v>
      </c>
      <c r="AW238" s="567"/>
      <c r="AX238" s="12"/>
      <c r="AY238" s="12">
        <f t="shared" si="22"/>
        <v>1900</v>
      </c>
    </row>
    <row r="239" spans="28:51" ht="12.75" hidden="1">
      <c r="AB239" s="164">
        <f t="shared" si="13"/>
      </c>
      <c r="AC239" s="165" t="e">
        <f t="shared" si="20"/>
        <v>#VALUE!</v>
      </c>
      <c r="AD239" s="161" t="e">
        <f t="shared" si="12"/>
        <v>#VALUE!</v>
      </c>
      <c r="AE239" s="583" t="e">
        <f t="shared" si="21"/>
        <v>#VALUE!</v>
      </c>
      <c r="AF239" s="162" t="e">
        <f t="shared" si="15"/>
        <v>#VALUE!</v>
      </c>
      <c r="AG239" s="584"/>
      <c r="AH239" s="584"/>
      <c r="AI239" s="584"/>
      <c r="AJ239" s="671"/>
      <c r="AK239" s="671"/>
      <c r="AL239" s="671"/>
      <c r="AM239" s="671"/>
      <c r="AN239" s="671"/>
      <c r="AR239" s="293"/>
      <c r="AS239" s="62" t="e">
        <f t="shared" si="16"/>
        <v>#VALUE!</v>
      </c>
      <c r="AT239" s="2" t="e">
        <f t="shared" si="17"/>
        <v>#VALUE!</v>
      </c>
      <c r="AU239" s="566"/>
      <c r="AV239" s="567" t="str">
        <f t="shared" si="18"/>
        <v>-</v>
      </c>
      <c r="AW239" s="567"/>
      <c r="AX239" s="12"/>
      <c r="AY239" s="12">
        <f t="shared" si="22"/>
        <v>1900</v>
      </c>
    </row>
    <row r="240" spans="28:51" ht="12.75" hidden="1">
      <c r="AB240" s="164">
        <f t="shared" si="13"/>
      </c>
      <c r="AC240" s="165" t="e">
        <f t="shared" si="20"/>
        <v>#VALUE!</v>
      </c>
      <c r="AD240" s="161" t="e">
        <f t="shared" si="12"/>
        <v>#VALUE!</v>
      </c>
      <c r="AE240" s="583" t="e">
        <f t="shared" si="21"/>
        <v>#VALUE!</v>
      </c>
      <c r="AF240" s="162" t="e">
        <f t="shared" si="15"/>
        <v>#VALUE!</v>
      </c>
      <c r="AG240" s="584"/>
      <c r="AH240" s="584"/>
      <c r="AI240" s="584"/>
      <c r="AJ240" s="671"/>
      <c r="AK240" s="671"/>
      <c r="AL240" s="671"/>
      <c r="AM240" s="671"/>
      <c r="AN240" s="671"/>
      <c r="AR240" s="293"/>
      <c r="AS240" s="62" t="e">
        <f t="shared" si="16"/>
        <v>#VALUE!</v>
      </c>
      <c r="AT240" s="2" t="e">
        <f t="shared" si="17"/>
        <v>#VALUE!</v>
      </c>
      <c r="AU240" s="566"/>
      <c r="AV240" s="567" t="str">
        <f t="shared" si="18"/>
        <v>-</v>
      </c>
      <c r="AW240" s="567"/>
      <c r="AX240" s="12"/>
      <c r="AY240" s="12">
        <f t="shared" si="22"/>
        <v>1900</v>
      </c>
    </row>
    <row r="241" spans="28:51" ht="12.75" hidden="1">
      <c r="AB241" s="164">
        <f t="shared" si="13"/>
      </c>
      <c r="AC241" s="165" t="e">
        <f t="shared" si="20"/>
        <v>#VALUE!</v>
      </c>
      <c r="AD241" s="161" t="e">
        <f aca="true" t="shared" si="23" ref="AD241:AD289">IF(AH$15="ja",7-WEEKDAY(AC241,2)+AC241,MIN(AC241+7-WEEKDAY(AC241,2),AH$103))</f>
        <v>#VALUE!</v>
      </c>
      <c r="AE241" s="583" t="e">
        <f t="shared" si="21"/>
        <v>#VALUE!</v>
      </c>
      <c r="AF241" s="162" t="e">
        <f t="shared" si="15"/>
        <v>#VALUE!</v>
      </c>
      <c r="AG241" s="584"/>
      <c r="AH241" s="584"/>
      <c r="AI241" s="584"/>
      <c r="AJ241" s="671"/>
      <c r="AK241" s="671"/>
      <c r="AL241" s="671"/>
      <c r="AM241" s="671"/>
      <c r="AN241" s="671"/>
      <c r="AR241" s="293"/>
      <c r="AS241" s="62" t="e">
        <f t="shared" si="16"/>
        <v>#VALUE!</v>
      </c>
      <c r="AT241" s="2" t="e">
        <f t="shared" si="17"/>
        <v>#VALUE!</v>
      </c>
      <c r="AU241" s="566"/>
      <c r="AV241" s="567" t="str">
        <f t="shared" si="18"/>
        <v>-</v>
      </c>
      <c r="AW241" s="567"/>
      <c r="AX241" s="12"/>
      <c r="AY241" s="12">
        <f t="shared" si="22"/>
        <v>1900</v>
      </c>
    </row>
    <row r="242" spans="28:51" ht="12.75" hidden="1">
      <c r="AB242" s="164">
        <f aca="true" t="shared" si="24" ref="AB242:AB289">IF(ISERROR(IF(AC242&lt;&gt;"",AB241+1,0)),"",IF(AC242&lt;&gt;"",AB241+1,0))</f>
      </c>
      <c r="AC242" s="165" t="e">
        <f t="shared" si="20"/>
        <v>#VALUE!</v>
      </c>
      <c r="AD242" s="161" t="e">
        <f t="shared" si="23"/>
        <v>#VALUE!</v>
      </c>
      <c r="AE242" s="583" t="e">
        <f aca="true" t="shared" si="25" ref="AE242:AE273">AT242</f>
        <v>#VALUE!</v>
      </c>
      <c r="AF242" s="162" t="e">
        <f aca="true" t="shared" si="26" ref="AF242:AF289">MAX(AS242-AE242,0)</f>
        <v>#VALUE!</v>
      </c>
      <c r="AG242" s="584"/>
      <c r="AH242" s="584"/>
      <c r="AI242" s="584"/>
      <c r="AJ242" s="671"/>
      <c r="AK242" s="671"/>
      <c r="AL242" s="671"/>
      <c r="AM242" s="671"/>
      <c r="AN242" s="671"/>
      <c r="AR242" s="293"/>
      <c r="AS242" s="62" t="e">
        <f aca="true" t="shared" si="27" ref="AS242:AS289">AD242-AC242+IF(WEEKDAY(AD242)&lt;&gt;1,1,0)-IF(AND(WEEKDAY(AD242,2)&gt;=6,AD$105="nein"),1,0)</f>
        <v>#VALUE!</v>
      </c>
      <c r="AT242" s="2" t="e">
        <f aca="true" t="shared" si="28" ref="AT242:AT289">SUMPRODUCT((AC242&lt;=AV$113:AV$292)*(AD242&gt;=AV$113:AV$292))</f>
        <v>#VALUE!</v>
      </c>
      <c r="AU242" s="566"/>
      <c r="AV242" s="567" t="str">
        <f aca="true" t="shared" si="29" ref="AV242:AV292">IF(AD$105="ja",IF(WEEKDAY(AW242)=1,"-",AW242),IF(OR(WEEKDAY(AW242)=1,WEEKDAY(AW242)=7),"-",AW242))</f>
        <v>-</v>
      </c>
      <c r="AW242" s="567"/>
      <c r="AX242" s="12"/>
      <c r="AY242" s="12">
        <f aca="true" t="shared" si="30" ref="AY242:AY292">YEAR(AW242)</f>
        <v>1900</v>
      </c>
    </row>
    <row r="243" spans="28:51" ht="12.75" hidden="1">
      <c r="AB243" s="164">
        <f t="shared" si="24"/>
      </c>
      <c r="AC243" s="165" t="e">
        <f aca="true" t="shared" si="31" ref="AC243:AC289">IF(AD242&gt;=AH$103,"",AC242+7)</f>
        <v>#VALUE!</v>
      </c>
      <c r="AD243" s="161" t="e">
        <f t="shared" si="23"/>
        <v>#VALUE!</v>
      </c>
      <c r="AE243" s="583" t="e">
        <f t="shared" si="25"/>
        <v>#VALUE!</v>
      </c>
      <c r="AF243" s="162" t="e">
        <f t="shared" si="26"/>
        <v>#VALUE!</v>
      </c>
      <c r="AG243" s="584"/>
      <c r="AH243" s="584"/>
      <c r="AI243" s="584"/>
      <c r="AJ243" s="671"/>
      <c r="AK243" s="671"/>
      <c r="AL243" s="671"/>
      <c r="AM243" s="671"/>
      <c r="AN243" s="671"/>
      <c r="AR243" s="293"/>
      <c r="AS243" s="62" t="e">
        <f t="shared" si="27"/>
        <v>#VALUE!</v>
      </c>
      <c r="AT243" s="2" t="e">
        <f t="shared" si="28"/>
        <v>#VALUE!</v>
      </c>
      <c r="AU243" s="566"/>
      <c r="AV243" s="567" t="str">
        <f t="shared" si="29"/>
        <v>-</v>
      </c>
      <c r="AW243" s="567"/>
      <c r="AX243" s="12"/>
      <c r="AY243" s="12">
        <f t="shared" si="30"/>
        <v>1900</v>
      </c>
    </row>
    <row r="244" spans="28:51" ht="12.75" hidden="1">
      <c r="AB244" s="164">
        <f t="shared" si="24"/>
      </c>
      <c r="AC244" s="165" t="e">
        <f t="shared" si="31"/>
        <v>#VALUE!</v>
      </c>
      <c r="AD244" s="161" t="e">
        <f t="shared" si="23"/>
        <v>#VALUE!</v>
      </c>
      <c r="AE244" s="583" t="e">
        <f t="shared" si="25"/>
        <v>#VALUE!</v>
      </c>
      <c r="AF244" s="162" t="e">
        <f t="shared" si="26"/>
        <v>#VALUE!</v>
      </c>
      <c r="AG244" s="584"/>
      <c r="AH244" s="584"/>
      <c r="AI244" s="584"/>
      <c r="AJ244" s="671"/>
      <c r="AK244" s="671"/>
      <c r="AL244" s="671"/>
      <c r="AM244" s="671"/>
      <c r="AN244" s="671"/>
      <c r="AR244" s="293"/>
      <c r="AS244" s="62" t="e">
        <f t="shared" si="27"/>
        <v>#VALUE!</v>
      </c>
      <c r="AT244" s="2" t="e">
        <f t="shared" si="28"/>
        <v>#VALUE!</v>
      </c>
      <c r="AU244" s="566"/>
      <c r="AV244" s="567" t="str">
        <f t="shared" si="29"/>
        <v>-</v>
      </c>
      <c r="AW244" s="567"/>
      <c r="AX244" s="12"/>
      <c r="AY244" s="12">
        <f t="shared" si="30"/>
        <v>1900</v>
      </c>
    </row>
    <row r="245" spans="28:51" ht="12.75" hidden="1">
      <c r="AB245" s="164">
        <f t="shared" si="24"/>
      </c>
      <c r="AC245" s="165" t="e">
        <f t="shared" si="31"/>
        <v>#VALUE!</v>
      </c>
      <c r="AD245" s="161" t="e">
        <f t="shared" si="23"/>
        <v>#VALUE!</v>
      </c>
      <c r="AE245" s="583" t="e">
        <f t="shared" si="25"/>
        <v>#VALUE!</v>
      </c>
      <c r="AF245" s="162" t="e">
        <f t="shared" si="26"/>
        <v>#VALUE!</v>
      </c>
      <c r="AG245" s="584"/>
      <c r="AH245" s="584"/>
      <c r="AI245" s="584"/>
      <c r="AJ245" s="671"/>
      <c r="AK245" s="671"/>
      <c r="AL245" s="671"/>
      <c r="AM245" s="671"/>
      <c r="AN245" s="671"/>
      <c r="AR245" s="293"/>
      <c r="AS245" s="62" t="e">
        <f t="shared" si="27"/>
        <v>#VALUE!</v>
      </c>
      <c r="AT245" s="2" t="e">
        <f t="shared" si="28"/>
        <v>#VALUE!</v>
      </c>
      <c r="AU245" s="566"/>
      <c r="AV245" s="567" t="str">
        <f t="shared" si="29"/>
        <v>-</v>
      </c>
      <c r="AW245" s="567"/>
      <c r="AX245" s="12"/>
      <c r="AY245" s="12">
        <f t="shared" si="30"/>
        <v>1900</v>
      </c>
    </row>
    <row r="246" spans="28:51" ht="12.75" hidden="1">
      <c r="AB246" s="164">
        <f t="shared" si="24"/>
      </c>
      <c r="AC246" s="165" t="e">
        <f t="shared" si="31"/>
        <v>#VALUE!</v>
      </c>
      <c r="AD246" s="161" t="e">
        <f t="shared" si="23"/>
        <v>#VALUE!</v>
      </c>
      <c r="AE246" s="583" t="e">
        <f t="shared" si="25"/>
        <v>#VALUE!</v>
      </c>
      <c r="AF246" s="162" t="e">
        <f t="shared" si="26"/>
        <v>#VALUE!</v>
      </c>
      <c r="AG246" s="584"/>
      <c r="AH246" s="584"/>
      <c r="AI246" s="584"/>
      <c r="AJ246" s="671"/>
      <c r="AK246" s="671"/>
      <c r="AL246" s="671"/>
      <c r="AM246" s="671"/>
      <c r="AN246" s="671"/>
      <c r="AR246" s="293"/>
      <c r="AS246" s="62" t="e">
        <f t="shared" si="27"/>
        <v>#VALUE!</v>
      </c>
      <c r="AT246" s="2" t="e">
        <f t="shared" si="28"/>
        <v>#VALUE!</v>
      </c>
      <c r="AU246" s="566"/>
      <c r="AV246" s="567" t="str">
        <f t="shared" si="29"/>
        <v>-</v>
      </c>
      <c r="AW246" s="567"/>
      <c r="AX246" s="12"/>
      <c r="AY246" s="12">
        <f t="shared" si="30"/>
        <v>1900</v>
      </c>
    </row>
    <row r="247" spans="28:51" ht="12.75" hidden="1">
      <c r="AB247" s="164">
        <f t="shared" si="24"/>
      </c>
      <c r="AC247" s="165" t="e">
        <f t="shared" si="31"/>
        <v>#VALUE!</v>
      </c>
      <c r="AD247" s="161" t="e">
        <f t="shared" si="23"/>
        <v>#VALUE!</v>
      </c>
      <c r="AE247" s="583" t="e">
        <f t="shared" si="25"/>
        <v>#VALUE!</v>
      </c>
      <c r="AF247" s="162" t="e">
        <f t="shared" si="26"/>
        <v>#VALUE!</v>
      </c>
      <c r="AG247" s="584"/>
      <c r="AH247" s="584"/>
      <c r="AI247" s="584"/>
      <c r="AJ247" s="671"/>
      <c r="AK247" s="671"/>
      <c r="AL247" s="671"/>
      <c r="AM247" s="671"/>
      <c r="AN247" s="671"/>
      <c r="AR247" s="293"/>
      <c r="AS247" s="62" t="e">
        <f t="shared" si="27"/>
        <v>#VALUE!</v>
      </c>
      <c r="AT247" s="2" t="e">
        <f t="shared" si="28"/>
        <v>#VALUE!</v>
      </c>
      <c r="AU247" s="566"/>
      <c r="AV247" s="567" t="str">
        <f t="shared" si="29"/>
        <v>-</v>
      </c>
      <c r="AW247" s="567"/>
      <c r="AX247" s="12"/>
      <c r="AY247" s="12">
        <f t="shared" si="30"/>
        <v>1900</v>
      </c>
    </row>
    <row r="248" spans="28:51" ht="12.75" hidden="1">
      <c r="AB248" s="164">
        <f t="shared" si="24"/>
      </c>
      <c r="AC248" s="165" t="e">
        <f t="shared" si="31"/>
        <v>#VALUE!</v>
      </c>
      <c r="AD248" s="161" t="e">
        <f t="shared" si="23"/>
        <v>#VALUE!</v>
      </c>
      <c r="AE248" s="583" t="e">
        <f t="shared" si="25"/>
        <v>#VALUE!</v>
      </c>
      <c r="AF248" s="162" t="e">
        <f t="shared" si="26"/>
        <v>#VALUE!</v>
      </c>
      <c r="AG248" s="584"/>
      <c r="AH248" s="584"/>
      <c r="AI248" s="584"/>
      <c r="AJ248" s="671"/>
      <c r="AK248" s="671"/>
      <c r="AL248" s="671"/>
      <c r="AM248" s="671"/>
      <c r="AN248" s="671"/>
      <c r="AR248" s="293"/>
      <c r="AS248" s="62" t="e">
        <f t="shared" si="27"/>
        <v>#VALUE!</v>
      </c>
      <c r="AT248" s="2" t="e">
        <f t="shared" si="28"/>
        <v>#VALUE!</v>
      </c>
      <c r="AU248" s="566"/>
      <c r="AV248" s="567" t="str">
        <f t="shared" si="29"/>
        <v>-</v>
      </c>
      <c r="AW248" s="567"/>
      <c r="AX248" s="12"/>
      <c r="AY248" s="12">
        <f t="shared" si="30"/>
        <v>1900</v>
      </c>
    </row>
    <row r="249" spans="28:51" ht="12.75" hidden="1">
      <c r="AB249" s="164">
        <f t="shared" si="24"/>
      </c>
      <c r="AC249" s="165" t="e">
        <f t="shared" si="31"/>
        <v>#VALUE!</v>
      </c>
      <c r="AD249" s="161" t="e">
        <f t="shared" si="23"/>
        <v>#VALUE!</v>
      </c>
      <c r="AE249" s="583" t="e">
        <f t="shared" si="25"/>
        <v>#VALUE!</v>
      </c>
      <c r="AF249" s="162" t="e">
        <f t="shared" si="26"/>
        <v>#VALUE!</v>
      </c>
      <c r="AG249" s="584"/>
      <c r="AH249" s="584"/>
      <c r="AI249" s="584"/>
      <c r="AJ249" s="671"/>
      <c r="AK249" s="671"/>
      <c r="AL249" s="671"/>
      <c r="AM249" s="671"/>
      <c r="AN249" s="671"/>
      <c r="AR249" s="293"/>
      <c r="AS249" s="62" t="e">
        <f t="shared" si="27"/>
        <v>#VALUE!</v>
      </c>
      <c r="AT249" s="2" t="e">
        <f t="shared" si="28"/>
        <v>#VALUE!</v>
      </c>
      <c r="AU249" s="566"/>
      <c r="AV249" s="567" t="str">
        <f t="shared" si="29"/>
        <v>-</v>
      </c>
      <c r="AW249" s="567"/>
      <c r="AX249" s="12"/>
      <c r="AY249" s="12">
        <f t="shared" si="30"/>
        <v>1900</v>
      </c>
    </row>
    <row r="250" spans="28:51" ht="12.75" hidden="1">
      <c r="AB250" s="164">
        <f t="shared" si="24"/>
      </c>
      <c r="AC250" s="165" t="e">
        <f t="shared" si="31"/>
        <v>#VALUE!</v>
      </c>
      <c r="AD250" s="161" t="e">
        <f t="shared" si="23"/>
        <v>#VALUE!</v>
      </c>
      <c r="AE250" s="583" t="e">
        <f t="shared" si="25"/>
        <v>#VALUE!</v>
      </c>
      <c r="AF250" s="162" t="e">
        <f t="shared" si="26"/>
        <v>#VALUE!</v>
      </c>
      <c r="AG250" s="584"/>
      <c r="AH250" s="584"/>
      <c r="AI250" s="584"/>
      <c r="AJ250" s="671"/>
      <c r="AK250" s="671"/>
      <c r="AL250" s="671"/>
      <c r="AM250" s="671"/>
      <c r="AN250" s="671"/>
      <c r="AR250" s="293"/>
      <c r="AS250" s="62" t="e">
        <f t="shared" si="27"/>
        <v>#VALUE!</v>
      </c>
      <c r="AT250" s="2" t="e">
        <f t="shared" si="28"/>
        <v>#VALUE!</v>
      </c>
      <c r="AU250" s="566"/>
      <c r="AV250" s="567" t="str">
        <f t="shared" si="29"/>
        <v>-</v>
      </c>
      <c r="AW250" s="567"/>
      <c r="AX250" s="12"/>
      <c r="AY250" s="12">
        <f t="shared" si="30"/>
        <v>1900</v>
      </c>
    </row>
    <row r="251" spans="28:51" ht="12.75" hidden="1">
      <c r="AB251" s="164">
        <f t="shared" si="24"/>
      </c>
      <c r="AC251" s="165" t="e">
        <f t="shared" si="31"/>
        <v>#VALUE!</v>
      </c>
      <c r="AD251" s="161" t="e">
        <f t="shared" si="23"/>
        <v>#VALUE!</v>
      </c>
      <c r="AE251" s="583" t="e">
        <f t="shared" si="25"/>
        <v>#VALUE!</v>
      </c>
      <c r="AF251" s="162" t="e">
        <f t="shared" si="26"/>
        <v>#VALUE!</v>
      </c>
      <c r="AG251" s="584"/>
      <c r="AH251" s="584"/>
      <c r="AI251" s="584"/>
      <c r="AJ251" s="671"/>
      <c r="AK251" s="671"/>
      <c r="AL251" s="671"/>
      <c r="AM251" s="671"/>
      <c r="AN251" s="671"/>
      <c r="AR251" s="293"/>
      <c r="AS251" s="62" t="e">
        <f t="shared" si="27"/>
        <v>#VALUE!</v>
      </c>
      <c r="AT251" s="2" t="e">
        <f t="shared" si="28"/>
        <v>#VALUE!</v>
      </c>
      <c r="AU251" s="566"/>
      <c r="AV251" s="567" t="str">
        <f t="shared" si="29"/>
        <v>-</v>
      </c>
      <c r="AW251" s="567"/>
      <c r="AX251" s="12"/>
      <c r="AY251" s="12">
        <f t="shared" si="30"/>
        <v>1900</v>
      </c>
    </row>
    <row r="252" spans="28:51" ht="12.75" hidden="1">
      <c r="AB252" s="164">
        <f t="shared" si="24"/>
      </c>
      <c r="AC252" s="165" t="e">
        <f t="shared" si="31"/>
        <v>#VALUE!</v>
      </c>
      <c r="AD252" s="161" t="e">
        <f t="shared" si="23"/>
        <v>#VALUE!</v>
      </c>
      <c r="AE252" s="583" t="e">
        <f t="shared" si="25"/>
        <v>#VALUE!</v>
      </c>
      <c r="AF252" s="162" t="e">
        <f t="shared" si="26"/>
        <v>#VALUE!</v>
      </c>
      <c r="AG252" s="584"/>
      <c r="AH252" s="584"/>
      <c r="AI252" s="584"/>
      <c r="AJ252" s="671"/>
      <c r="AK252" s="671"/>
      <c r="AL252" s="671"/>
      <c r="AM252" s="671"/>
      <c r="AN252" s="671"/>
      <c r="AR252" s="293"/>
      <c r="AS252" s="62" t="e">
        <f t="shared" si="27"/>
        <v>#VALUE!</v>
      </c>
      <c r="AT252" s="2" t="e">
        <f t="shared" si="28"/>
        <v>#VALUE!</v>
      </c>
      <c r="AU252" s="566"/>
      <c r="AV252" s="567" t="str">
        <f t="shared" si="29"/>
        <v>-</v>
      </c>
      <c r="AW252" s="567"/>
      <c r="AX252" s="12"/>
      <c r="AY252" s="12">
        <f t="shared" si="30"/>
        <v>1900</v>
      </c>
    </row>
    <row r="253" spans="28:51" ht="12.75" hidden="1">
      <c r="AB253" s="164">
        <f t="shared" si="24"/>
      </c>
      <c r="AC253" s="165" t="e">
        <f t="shared" si="31"/>
        <v>#VALUE!</v>
      </c>
      <c r="AD253" s="161" t="e">
        <f t="shared" si="23"/>
        <v>#VALUE!</v>
      </c>
      <c r="AE253" s="583" t="e">
        <f t="shared" si="25"/>
        <v>#VALUE!</v>
      </c>
      <c r="AF253" s="162" t="e">
        <f t="shared" si="26"/>
        <v>#VALUE!</v>
      </c>
      <c r="AG253" s="584"/>
      <c r="AH253" s="584"/>
      <c r="AI253" s="584"/>
      <c r="AJ253" s="671"/>
      <c r="AK253" s="671"/>
      <c r="AL253" s="671"/>
      <c r="AM253" s="671"/>
      <c r="AN253" s="671"/>
      <c r="AR253" s="293"/>
      <c r="AS253" s="62" t="e">
        <f t="shared" si="27"/>
        <v>#VALUE!</v>
      </c>
      <c r="AT253" s="2" t="e">
        <f t="shared" si="28"/>
        <v>#VALUE!</v>
      </c>
      <c r="AU253" s="566"/>
      <c r="AV253" s="567" t="str">
        <f t="shared" si="29"/>
        <v>-</v>
      </c>
      <c r="AW253" s="567"/>
      <c r="AX253" s="12"/>
      <c r="AY253" s="12">
        <f t="shared" si="30"/>
        <v>1900</v>
      </c>
    </row>
    <row r="254" spans="28:51" ht="12.75" hidden="1">
      <c r="AB254" s="164">
        <f t="shared" si="24"/>
      </c>
      <c r="AC254" s="165" t="e">
        <f t="shared" si="31"/>
        <v>#VALUE!</v>
      </c>
      <c r="AD254" s="161" t="e">
        <f t="shared" si="23"/>
        <v>#VALUE!</v>
      </c>
      <c r="AE254" s="583" t="e">
        <f t="shared" si="25"/>
        <v>#VALUE!</v>
      </c>
      <c r="AF254" s="162" t="e">
        <f t="shared" si="26"/>
        <v>#VALUE!</v>
      </c>
      <c r="AG254" s="584"/>
      <c r="AH254" s="584"/>
      <c r="AI254" s="584"/>
      <c r="AJ254" s="671"/>
      <c r="AK254" s="671"/>
      <c r="AL254" s="671"/>
      <c r="AM254" s="671"/>
      <c r="AN254" s="671"/>
      <c r="AR254" s="293"/>
      <c r="AS254" s="62" t="e">
        <f t="shared" si="27"/>
        <v>#VALUE!</v>
      </c>
      <c r="AT254" s="2" t="e">
        <f t="shared" si="28"/>
        <v>#VALUE!</v>
      </c>
      <c r="AU254" s="566"/>
      <c r="AV254" s="567" t="str">
        <f t="shared" si="29"/>
        <v>-</v>
      </c>
      <c r="AW254" s="567"/>
      <c r="AX254" s="12"/>
      <c r="AY254" s="12">
        <f t="shared" si="30"/>
        <v>1900</v>
      </c>
    </row>
    <row r="255" spans="28:51" ht="12.75" hidden="1">
      <c r="AB255" s="164">
        <f t="shared" si="24"/>
      </c>
      <c r="AC255" s="165" t="e">
        <f t="shared" si="31"/>
        <v>#VALUE!</v>
      </c>
      <c r="AD255" s="161" t="e">
        <f t="shared" si="23"/>
        <v>#VALUE!</v>
      </c>
      <c r="AE255" s="583" t="e">
        <f t="shared" si="25"/>
        <v>#VALUE!</v>
      </c>
      <c r="AF255" s="162" t="e">
        <f t="shared" si="26"/>
        <v>#VALUE!</v>
      </c>
      <c r="AG255" s="584"/>
      <c r="AH255" s="584"/>
      <c r="AI255" s="584"/>
      <c r="AJ255" s="671"/>
      <c r="AK255" s="671"/>
      <c r="AL255" s="671"/>
      <c r="AM255" s="671"/>
      <c r="AN255" s="671"/>
      <c r="AR255" s="293"/>
      <c r="AS255" s="62" t="e">
        <f t="shared" si="27"/>
        <v>#VALUE!</v>
      </c>
      <c r="AT255" s="2" t="e">
        <f t="shared" si="28"/>
        <v>#VALUE!</v>
      </c>
      <c r="AU255" s="566"/>
      <c r="AV255" s="567" t="str">
        <f t="shared" si="29"/>
        <v>-</v>
      </c>
      <c r="AW255" s="567"/>
      <c r="AX255" s="12"/>
      <c r="AY255" s="12">
        <f t="shared" si="30"/>
        <v>1900</v>
      </c>
    </row>
    <row r="256" spans="28:51" ht="12.75" hidden="1">
      <c r="AB256" s="164">
        <f t="shared" si="24"/>
      </c>
      <c r="AC256" s="165" t="e">
        <f t="shared" si="31"/>
        <v>#VALUE!</v>
      </c>
      <c r="AD256" s="161" t="e">
        <f t="shared" si="23"/>
        <v>#VALUE!</v>
      </c>
      <c r="AE256" s="583" t="e">
        <f t="shared" si="25"/>
        <v>#VALUE!</v>
      </c>
      <c r="AF256" s="162" t="e">
        <f t="shared" si="26"/>
        <v>#VALUE!</v>
      </c>
      <c r="AG256" s="584"/>
      <c r="AH256" s="584"/>
      <c r="AI256" s="584"/>
      <c r="AJ256" s="671"/>
      <c r="AK256" s="671"/>
      <c r="AL256" s="671"/>
      <c r="AM256" s="671"/>
      <c r="AN256" s="671"/>
      <c r="AR256" s="293"/>
      <c r="AS256" s="62" t="e">
        <f t="shared" si="27"/>
        <v>#VALUE!</v>
      </c>
      <c r="AT256" s="2" t="e">
        <f t="shared" si="28"/>
        <v>#VALUE!</v>
      </c>
      <c r="AU256" s="566"/>
      <c r="AV256" s="567" t="str">
        <f t="shared" si="29"/>
        <v>-</v>
      </c>
      <c r="AW256" s="567"/>
      <c r="AX256" s="12"/>
      <c r="AY256" s="12">
        <f t="shared" si="30"/>
        <v>1900</v>
      </c>
    </row>
    <row r="257" spans="28:51" ht="12.75" hidden="1">
      <c r="AB257" s="164">
        <f t="shared" si="24"/>
      </c>
      <c r="AC257" s="165" t="e">
        <f t="shared" si="31"/>
        <v>#VALUE!</v>
      </c>
      <c r="AD257" s="161" t="e">
        <f t="shared" si="23"/>
        <v>#VALUE!</v>
      </c>
      <c r="AE257" s="583" t="e">
        <f t="shared" si="25"/>
        <v>#VALUE!</v>
      </c>
      <c r="AF257" s="162" t="e">
        <f t="shared" si="26"/>
        <v>#VALUE!</v>
      </c>
      <c r="AG257" s="584"/>
      <c r="AH257" s="584"/>
      <c r="AI257" s="584"/>
      <c r="AJ257" s="671"/>
      <c r="AK257" s="671"/>
      <c r="AL257" s="671"/>
      <c r="AM257" s="671"/>
      <c r="AN257" s="671"/>
      <c r="AR257" s="293"/>
      <c r="AS257" s="62" t="e">
        <f t="shared" si="27"/>
        <v>#VALUE!</v>
      </c>
      <c r="AT257" s="2" t="e">
        <f t="shared" si="28"/>
        <v>#VALUE!</v>
      </c>
      <c r="AU257" s="566"/>
      <c r="AV257" s="567" t="str">
        <f t="shared" si="29"/>
        <v>-</v>
      </c>
      <c r="AW257" s="567"/>
      <c r="AX257" s="12"/>
      <c r="AY257" s="12">
        <f t="shared" si="30"/>
        <v>1900</v>
      </c>
    </row>
    <row r="258" spans="28:51" ht="12.75" hidden="1">
      <c r="AB258" s="164">
        <f t="shared" si="24"/>
      </c>
      <c r="AC258" s="165" t="e">
        <f t="shared" si="31"/>
        <v>#VALUE!</v>
      </c>
      <c r="AD258" s="161" t="e">
        <f t="shared" si="23"/>
        <v>#VALUE!</v>
      </c>
      <c r="AE258" s="583" t="e">
        <f t="shared" si="25"/>
        <v>#VALUE!</v>
      </c>
      <c r="AF258" s="162" t="e">
        <f t="shared" si="26"/>
        <v>#VALUE!</v>
      </c>
      <c r="AG258" s="584"/>
      <c r="AH258" s="584"/>
      <c r="AI258" s="584"/>
      <c r="AJ258" s="671"/>
      <c r="AK258" s="671"/>
      <c r="AL258" s="671"/>
      <c r="AM258" s="671"/>
      <c r="AN258" s="671"/>
      <c r="AR258" s="293"/>
      <c r="AS258" s="62" t="e">
        <f t="shared" si="27"/>
        <v>#VALUE!</v>
      </c>
      <c r="AT258" s="2" t="e">
        <f t="shared" si="28"/>
        <v>#VALUE!</v>
      </c>
      <c r="AU258" s="566"/>
      <c r="AV258" s="567" t="str">
        <f t="shared" si="29"/>
        <v>-</v>
      </c>
      <c r="AW258" s="567"/>
      <c r="AX258" s="12"/>
      <c r="AY258" s="12">
        <f t="shared" si="30"/>
        <v>1900</v>
      </c>
    </row>
    <row r="259" spans="28:51" ht="12.75" hidden="1">
      <c r="AB259" s="164">
        <f t="shared" si="24"/>
      </c>
      <c r="AC259" s="165" t="e">
        <f t="shared" si="31"/>
        <v>#VALUE!</v>
      </c>
      <c r="AD259" s="161" t="e">
        <f t="shared" si="23"/>
        <v>#VALUE!</v>
      </c>
      <c r="AE259" s="583" t="e">
        <f t="shared" si="25"/>
        <v>#VALUE!</v>
      </c>
      <c r="AF259" s="162" t="e">
        <f t="shared" si="26"/>
        <v>#VALUE!</v>
      </c>
      <c r="AG259" s="584"/>
      <c r="AH259" s="584"/>
      <c r="AI259" s="584"/>
      <c r="AJ259" s="671"/>
      <c r="AK259" s="671"/>
      <c r="AL259" s="671"/>
      <c r="AM259" s="671"/>
      <c r="AN259" s="671"/>
      <c r="AR259" s="293"/>
      <c r="AS259" s="62" t="e">
        <f t="shared" si="27"/>
        <v>#VALUE!</v>
      </c>
      <c r="AT259" s="2" t="e">
        <f t="shared" si="28"/>
        <v>#VALUE!</v>
      </c>
      <c r="AU259" s="566"/>
      <c r="AV259" s="567" t="str">
        <f t="shared" si="29"/>
        <v>-</v>
      </c>
      <c r="AW259" s="567"/>
      <c r="AX259" s="12"/>
      <c r="AY259" s="12">
        <f t="shared" si="30"/>
        <v>1900</v>
      </c>
    </row>
    <row r="260" spans="28:51" ht="12.75" hidden="1">
      <c r="AB260" s="164">
        <f t="shared" si="24"/>
      </c>
      <c r="AC260" s="165" t="e">
        <f t="shared" si="31"/>
        <v>#VALUE!</v>
      </c>
      <c r="AD260" s="161" t="e">
        <f t="shared" si="23"/>
        <v>#VALUE!</v>
      </c>
      <c r="AE260" s="583" t="e">
        <f t="shared" si="25"/>
        <v>#VALUE!</v>
      </c>
      <c r="AF260" s="162" t="e">
        <f t="shared" si="26"/>
        <v>#VALUE!</v>
      </c>
      <c r="AG260" s="584"/>
      <c r="AH260" s="584"/>
      <c r="AI260" s="584"/>
      <c r="AJ260" s="671"/>
      <c r="AK260" s="671"/>
      <c r="AL260" s="671"/>
      <c r="AM260" s="671"/>
      <c r="AN260" s="671"/>
      <c r="AR260" s="293"/>
      <c r="AS260" s="62" t="e">
        <f t="shared" si="27"/>
        <v>#VALUE!</v>
      </c>
      <c r="AT260" s="2" t="e">
        <f t="shared" si="28"/>
        <v>#VALUE!</v>
      </c>
      <c r="AU260" s="566"/>
      <c r="AV260" s="567" t="str">
        <f t="shared" si="29"/>
        <v>-</v>
      </c>
      <c r="AW260" s="567"/>
      <c r="AX260" s="12"/>
      <c r="AY260" s="12">
        <f t="shared" si="30"/>
        <v>1900</v>
      </c>
    </row>
    <row r="261" spans="28:51" ht="12.75" hidden="1">
      <c r="AB261" s="164">
        <f t="shared" si="24"/>
      </c>
      <c r="AC261" s="165" t="e">
        <f t="shared" si="31"/>
        <v>#VALUE!</v>
      </c>
      <c r="AD261" s="161" t="e">
        <f t="shared" si="23"/>
        <v>#VALUE!</v>
      </c>
      <c r="AE261" s="583" t="e">
        <f t="shared" si="25"/>
        <v>#VALUE!</v>
      </c>
      <c r="AF261" s="162" t="e">
        <f t="shared" si="26"/>
        <v>#VALUE!</v>
      </c>
      <c r="AG261" s="584"/>
      <c r="AH261" s="584"/>
      <c r="AI261" s="584"/>
      <c r="AJ261" s="671"/>
      <c r="AK261" s="671"/>
      <c r="AL261" s="671"/>
      <c r="AM261" s="671"/>
      <c r="AN261" s="671"/>
      <c r="AR261" s="293"/>
      <c r="AS261" s="62" t="e">
        <f t="shared" si="27"/>
        <v>#VALUE!</v>
      </c>
      <c r="AT261" s="2" t="e">
        <f t="shared" si="28"/>
        <v>#VALUE!</v>
      </c>
      <c r="AU261" s="566"/>
      <c r="AV261" s="567" t="str">
        <f t="shared" si="29"/>
        <v>-</v>
      </c>
      <c r="AW261" s="567"/>
      <c r="AX261" s="12"/>
      <c r="AY261" s="12">
        <f t="shared" si="30"/>
        <v>1900</v>
      </c>
    </row>
    <row r="262" spans="28:51" ht="12.75" hidden="1">
      <c r="AB262" s="164">
        <f t="shared" si="24"/>
      </c>
      <c r="AC262" s="165" t="e">
        <f t="shared" si="31"/>
        <v>#VALUE!</v>
      </c>
      <c r="AD262" s="161" t="e">
        <f t="shared" si="23"/>
        <v>#VALUE!</v>
      </c>
      <c r="AE262" s="583" t="e">
        <f t="shared" si="25"/>
        <v>#VALUE!</v>
      </c>
      <c r="AF262" s="162" t="e">
        <f t="shared" si="26"/>
        <v>#VALUE!</v>
      </c>
      <c r="AG262" s="584"/>
      <c r="AH262" s="584"/>
      <c r="AI262" s="584"/>
      <c r="AJ262" s="671"/>
      <c r="AK262" s="671"/>
      <c r="AL262" s="671"/>
      <c r="AM262" s="671"/>
      <c r="AN262" s="671"/>
      <c r="AR262" s="293"/>
      <c r="AS262" s="62" t="e">
        <f t="shared" si="27"/>
        <v>#VALUE!</v>
      </c>
      <c r="AT262" s="2" t="e">
        <f t="shared" si="28"/>
        <v>#VALUE!</v>
      </c>
      <c r="AU262" s="566"/>
      <c r="AV262" s="567" t="str">
        <f t="shared" si="29"/>
        <v>-</v>
      </c>
      <c r="AW262" s="567"/>
      <c r="AX262" s="12"/>
      <c r="AY262" s="12">
        <f t="shared" si="30"/>
        <v>1900</v>
      </c>
    </row>
    <row r="263" spans="28:51" ht="12.75" hidden="1">
      <c r="AB263" s="164">
        <f t="shared" si="24"/>
      </c>
      <c r="AC263" s="165" t="e">
        <f t="shared" si="31"/>
        <v>#VALUE!</v>
      </c>
      <c r="AD263" s="161" t="e">
        <f t="shared" si="23"/>
        <v>#VALUE!</v>
      </c>
      <c r="AE263" s="583" t="e">
        <f t="shared" si="25"/>
        <v>#VALUE!</v>
      </c>
      <c r="AF263" s="162" t="e">
        <f t="shared" si="26"/>
        <v>#VALUE!</v>
      </c>
      <c r="AG263" s="584"/>
      <c r="AH263" s="584"/>
      <c r="AI263" s="584"/>
      <c r="AJ263" s="671"/>
      <c r="AK263" s="671"/>
      <c r="AL263" s="671"/>
      <c r="AM263" s="671"/>
      <c r="AN263" s="671"/>
      <c r="AR263" s="293"/>
      <c r="AS263" s="62" t="e">
        <f t="shared" si="27"/>
        <v>#VALUE!</v>
      </c>
      <c r="AT263" s="2" t="e">
        <f t="shared" si="28"/>
        <v>#VALUE!</v>
      </c>
      <c r="AU263" s="566"/>
      <c r="AV263" s="567" t="str">
        <f t="shared" si="29"/>
        <v>-</v>
      </c>
      <c r="AW263" s="567"/>
      <c r="AX263" s="12"/>
      <c r="AY263" s="12">
        <f t="shared" si="30"/>
        <v>1900</v>
      </c>
    </row>
    <row r="264" spans="28:51" ht="12.75" hidden="1">
      <c r="AB264" s="164">
        <f t="shared" si="24"/>
      </c>
      <c r="AC264" s="165" t="e">
        <f t="shared" si="31"/>
        <v>#VALUE!</v>
      </c>
      <c r="AD264" s="161" t="e">
        <f t="shared" si="23"/>
        <v>#VALUE!</v>
      </c>
      <c r="AE264" s="583" t="e">
        <f t="shared" si="25"/>
        <v>#VALUE!</v>
      </c>
      <c r="AF264" s="162" t="e">
        <f t="shared" si="26"/>
        <v>#VALUE!</v>
      </c>
      <c r="AG264" s="584"/>
      <c r="AH264" s="584"/>
      <c r="AI264" s="584"/>
      <c r="AJ264" s="671"/>
      <c r="AK264" s="671"/>
      <c r="AL264" s="671"/>
      <c r="AM264" s="671"/>
      <c r="AN264" s="671"/>
      <c r="AR264" s="293"/>
      <c r="AS264" s="62" t="e">
        <f t="shared" si="27"/>
        <v>#VALUE!</v>
      </c>
      <c r="AT264" s="2" t="e">
        <f t="shared" si="28"/>
        <v>#VALUE!</v>
      </c>
      <c r="AU264" s="566"/>
      <c r="AV264" s="567" t="str">
        <f t="shared" si="29"/>
        <v>-</v>
      </c>
      <c r="AW264" s="567"/>
      <c r="AX264" s="12"/>
      <c r="AY264" s="12">
        <f t="shared" si="30"/>
        <v>1900</v>
      </c>
    </row>
    <row r="265" spans="28:51" ht="12.75" hidden="1">
      <c r="AB265" s="164">
        <f t="shared" si="24"/>
      </c>
      <c r="AC265" s="165" t="e">
        <f t="shared" si="31"/>
        <v>#VALUE!</v>
      </c>
      <c r="AD265" s="161" t="e">
        <f t="shared" si="23"/>
        <v>#VALUE!</v>
      </c>
      <c r="AE265" s="583" t="e">
        <f t="shared" si="25"/>
        <v>#VALUE!</v>
      </c>
      <c r="AF265" s="162" t="e">
        <f t="shared" si="26"/>
        <v>#VALUE!</v>
      </c>
      <c r="AG265" s="584"/>
      <c r="AH265" s="584"/>
      <c r="AI265" s="584"/>
      <c r="AJ265" s="671"/>
      <c r="AK265" s="671"/>
      <c r="AL265" s="671"/>
      <c r="AM265" s="671"/>
      <c r="AN265" s="671"/>
      <c r="AR265" s="293"/>
      <c r="AS265" s="62" t="e">
        <f t="shared" si="27"/>
        <v>#VALUE!</v>
      </c>
      <c r="AT265" s="2" t="e">
        <f t="shared" si="28"/>
        <v>#VALUE!</v>
      </c>
      <c r="AU265" s="566"/>
      <c r="AV265" s="567" t="str">
        <f t="shared" si="29"/>
        <v>-</v>
      </c>
      <c r="AW265" s="567"/>
      <c r="AX265" s="12"/>
      <c r="AY265" s="12">
        <f t="shared" si="30"/>
        <v>1900</v>
      </c>
    </row>
    <row r="266" spans="28:51" ht="12.75" hidden="1">
      <c r="AB266" s="164">
        <f t="shared" si="24"/>
      </c>
      <c r="AC266" s="165" t="e">
        <f t="shared" si="31"/>
        <v>#VALUE!</v>
      </c>
      <c r="AD266" s="161" t="e">
        <f t="shared" si="23"/>
        <v>#VALUE!</v>
      </c>
      <c r="AE266" s="583" t="e">
        <f t="shared" si="25"/>
        <v>#VALUE!</v>
      </c>
      <c r="AF266" s="162" t="e">
        <f t="shared" si="26"/>
        <v>#VALUE!</v>
      </c>
      <c r="AG266" s="584"/>
      <c r="AH266" s="584"/>
      <c r="AI266" s="584"/>
      <c r="AJ266" s="671"/>
      <c r="AK266" s="671"/>
      <c r="AL266" s="671"/>
      <c r="AM266" s="671"/>
      <c r="AN266" s="671"/>
      <c r="AR266" s="293"/>
      <c r="AS266" s="62" t="e">
        <f t="shared" si="27"/>
        <v>#VALUE!</v>
      </c>
      <c r="AT266" s="2" t="e">
        <f t="shared" si="28"/>
        <v>#VALUE!</v>
      </c>
      <c r="AU266" s="566"/>
      <c r="AV266" s="567" t="str">
        <f t="shared" si="29"/>
        <v>-</v>
      </c>
      <c r="AW266" s="567"/>
      <c r="AX266" s="12"/>
      <c r="AY266" s="12">
        <f t="shared" si="30"/>
        <v>1900</v>
      </c>
    </row>
    <row r="267" spans="28:51" ht="12.75" hidden="1">
      <c r="AB267" s="164">
        <f t="shared" si="24"/>
      </c>
      <c r="AC267" s="165" t="e">
        <f t="shared" si="31"/>
        <v>#VALUE!</v>
      </c>
      <c r="AD267" s="161" t="e">
        <f t="shared" si="23"/>
        <v>#VALUE!</v>
      </c>
      <c r="AE267" s="583" t="e">
        <f t="shared" si="25"/>
        <v>#VALUE!</v>
      </c>
      <c r="AF267" s="162" t="e">
        <f t="shared" si="26"/>
        <v>#VALUE!</v>
      </c>
      <c r="AG267" s="584"/>
      <c r="AH267" s="584"/>
      <c r="AI267" s="584"/>
      <c r="AJ267" s="671"/>
      <c r="AK267" s="671"/>
      <c r="AL267" s="671"/>
      <c r="AM267" s="671"/>
      <c r="AN267" s="671"/>
      <c r="AR267" s="293"/>
      <c r="AS267" s="62" t="e">
        <f t="shared" si="27"/>
        <v>#VALUE!</v>
      </c>
      <c r="AT267" s="2" t="e">
        <f t="shared" si="28"/>
        <v>#VALUE!</v>
      </c>
      <c r="AU267" s="566"/>
      <c r="AV267" s="567" t="str">
        <f t="shared" si="29"/>
        <v>-</v>
      </c>
      <c r="AW267" s="567"/>
      <c r="AX267" s="12"/>
      <c r="AY267" s="12">
        <f t="shared" si="30"/>
        <v>1900</v>
      </c>
    </row>
    <row r="268" spans="28:51" ht="12.75" hidden="1">
      <c r="AB268" s="164">
        <f t="shared" si="24"/>
      </c>
      <c r="AC268" s="165" t="e">
        <f t="shared" si="31"/>
        <v>#VALUE!</v>
      </c>
      <c r="AD268" s="161" t="e">
        <f t="shared" si="23"/>
        <v>#VALUE!</v>
      </c>
      <c r="AE268" s="583" t="e">
        <f t="shared" si="25"/>
        <v>#VALUE!</v>
      </c>
      <c r="AF268" s="162" t="e">
        <f t="shared" si="26"/>
        <v>#VALUE!</v>
      </c>
      <c r="AG268" s="584"/>
      <c r="AH268" s="584"/>
      <c r="AI268" s="584"/>
      <c r="AJ268" s="671"/>
      <c r="AK268" s="671"/>
      <c r="AL268" s="671"/>
      <c r="AM268" s="671"/>
      <c r="AN268" s="671"/>
      <c r="AR268" s="293"/>
      <c r="AS268" s="62" t="e">
        <f t="shared" si="27"/>
        <v>#VALUE!</v>
      </c>
      <c r="AT268" s="2" t="e">
        <f t="shared" si="28"/>
        <v>#VALUE!</v>
      </c>
      <c r="AU268" s="566"/>
      <c r="AV268" s="567" t="str">
        <f t="shared" si="29"/>
        <v>-</v>
      </c>
      <c r="AW268" s="567"/>
      <c r="AX268" s="12"/>
      <c r="AY268" s="12">
        <f t="shared" si="30"/>
        <v>1900</v>
      </c>
    </row>
    <row r="269" spans="28:51" ht="12.75" hidden="1">
      <c r="AB269" s="164">
        <f t="shared" si="24"/>
      </c>
      <c r="AC269" s="165" t="e">
        <f t="shared" si="31"/>
        <v>#VALUE!</v>
      </c>
      <c r="AD269" s="161" t="e">
        <f t="shared" si="23"/>
        <v>#VALUE!</v>
      </c>
      <c r="AE269" s="583" t="e">
        <f t="shared" si="25"/>
        <v>#VALUE!</v>
      </c>
      <c r="AF269" s="162" t="e">
        <f t="shared" si="26"/>
        <v>#VALUE!</v>
      </c>
      <c r="AG269" s="584"/>
      <c r="AH269" s="584"/>
      <c r="AI269" s="584"/>
      <c r="AJ269" s="671"/>
      <c r="AK269" s="671"/>
      <c r="AL269" s="671"/>
      <c r="AM269" s="671"/>
      <c r="AN269" s="671"/>
      <c r="AR269" s="293"/>
      <c r="AS269" s="62" t="e">
        <f t="shared" si="27"/>
        <v>#VALUE!</v>
      </c>
      <c r="AT269" s="2" t="e">
        <f t="shared" si="28"/>
        <v>#VALUE!</v>
      </c>
      <c r="AU269" s="566"/>
      <c r="AV269" s="567" t="str">
        <f t="shared" si="29"/>
        <v>-</v>
      </c>
      <c r="AW269" s="567"/>
      <c r="AX269" s="12"/>
      <c r="AY269" s="12">
        <f t="shared" si="30"/>
        <v>1900</v>
      </c>
    </row>
    <row r="270" spans="28:51" ht="12.75" hidden="1">
      <c r="AB270" s="164">
        <f t="shared" si="24"/>
      </c>
      <c r="AC270" s="165" t="e">
        <f t="shared" si="31"/>
        <v>#VALUE!</v>
      </c>
      <c r="AD270" s="161" t="e">
        <f t="shared" si="23"/>
        <v>#VALUE!</v>
      </c>
      <c r="AE270" s="583" t="e">
        <f t="shared" si="25"/>
        <v>#VALUE!</v>
      </c>
      <c r="AF270" s="162" t="e">
        <f t="shared" si="26"/>
        <v>#VALUE!</v>
      </c>
      <c r="AG270" s="584"/>
      <c r="AH270" s="584"/>
      <c r="AI270" s="584"/>
      <c r="AJ270" s="671"/>
      <c r="AK270" s="671"/>
      <c r="AL270" s="671"/>
      <c r="AM270" s="671"/>
      <c r="AN270" s="671"/>
      <c r="AR270" s="293"/>
      <c r="AS270" s="62" t="e">
        <f t="shared" si="27"/>
        <v>#VALUE!</v>
      </c>
      <c r="AT270" s="2" t="e">
        <f t="shared" si="28"/>
        <v>#VALUE!</v>
      </c>
      <c r="AU270" s="566"/>
      <c r="AV270" s="567" t="str">
        <f t="shared" si="29"/>
        <v>-</v>
      </c>
      <c r="AW270" s="567"/>
      <c r="AX270" s="12"/>
      <c r="AY270" s="12">
        <f t="shared" si="30"/>
        <v>1900</v>
      </c>
    </row>
    <row r="271" spans="28:51" ht="12.75" hidden="1">
      <c r="AB271" s="164">
        <f t="shared" si="24"/>
      </c>
      <c r="AC271" s="165" t="e">
        <f t="shared" si="31"/>
        <v>#VALUE!</v>
      </c>
      <c r="AD271" s="161" t="e">
        <f t="shared" si="23"/>
        <v>#VALUE!</v>
      </c>
      <c r="AE271" s="583" t="e">
        <f t="shared" si="25"/>
        <v>#VALUE!</v>
      </c>
      <c r="AF271" s="162" t="e">
        <f t="shared" si="26"/>
        <v>#VALUE!</v>
      </c>
      <c r="AG271" s="584"/>
      <c r="AH271" s="584"/>
      <c r="AI271" s="584"/>
      <c r="AJ271" s="671"/>
      <c r="AK271" s="671"/>
      <c r="AL271" s="671"/>
      <c r="AM271" s="671"/>
      <c r="AN271" s="671"/>
      <c r="AR271" s="293"/>
      <c r="AS271" s="62" t="e">
        <f t="shared" si="27"/>
        <v>#VALUE!</v>
      </c>
      <c r="AT271" s="2" t="e">
        <f t="shared" si="28"/>
        <v>#VALUE!</v>
      </c>
      <c r="AU271" s="566"/>
      <c r="AV271" s="567" t="str">
        <f t="shared" si="29"/>
        <v>-</v>
      </c>
      <c r="AW271" s="567"/>
      <c r="AX271" s="12"/>
      <c r="AY271" s="12">
        <f t="shared" si="30"/>
        <v>1900</v>
      </c>
    </row>
    <row r="272" spans="28:51" ht="12.75" hidden="1">
      <c r="AB272" s="164">
        <f t="shared" si="24"/>
      </c>
      <c r="AC272" s="165" t="e">
        <f t="shared" si="31"/>
        <v>#VALUE!</v>
      </c>
      <c r="AD272" s="161" t="e">
        <f t="shared" si="23"/>
        <v>#VALUE!</v>
      </c>
      <c r="AE272" s="583" t="e">
        <f t="shared" si="25"/>
        <v>#VALUE!</v>
      </c>
      <c r="AF272" s="162" t="e">
        <f t="shared" si="26"/>
        <v>#VALUE!</v>
      </c>
      <c r="AG272" s="584"/>
      <c r="AH272" s="584"/>
      <c r="AI272" s="584"/>
      <c r="AJ272" s="671"/>
      <c r="AK272" s="671"/>
      <c r="AL272" s="671"/>
      <c r="AM272" s="671"/>
      <c r="AN272" s="671"/>
      <c r="AR272" s="293"/>
      <c r="AS272" s="62" t="e">
        <f t="shared" si="27"/>
        <v>#VALUE!</v>
      </c>
      <c r="AT272" s="2" t="e">
        <f t="shared" si="28"/>
        <v>#VALUE!</v>
      </c>
      <c r="AU272" s="566"/>
      <c r="AV272" s="567" t="str">
        <f t="shared" si="29"/>
        <v>-</v>
      </c>
      <c r="AW272" s="567"/>
      <c r="AX272" s="12"/>
      <c r="AY272" s="12">
        <f t="shared" si="30"/>
        <v>1900</v>
      </c>
    </row>
    <row r="273" spans="28:51" ht="12.75" hidden="1">
      <c r="AB273" s="164">
        <f t="shared" si="24"/>
      </c>
      <c r="AC273" s="165" t="e">
        <f t="shared" si="31"/>
        <v>#VALUE!</v>
      </c>
      <c r="AD273" s="161" t="e">
        <f t="shared" si="23"/>
        <v>#VALUE!</v>
      </c>
      <c r="AE273" s="583" t="e">
        <f t="shared" si="25"/>
        <v>#VALUE!</v>
      </c>
      <c r="AF273" s="162" t="e">
        <f t="shared" si="26"/>
        <v>#VALUE!</v>
      </c>
      <c r="AG273" s="584"/>
      <c r="AH273" s="584"/>
      <c r="AI273" s="584"/>
      <c r="AJ273" s="671"/>
      <c r="AK273" s="671"/>
      <c r="AL273" s="671"/>
      <c r="AM273" s="671"/>
      <c r="AN273" s="671"/>
      <c r="AR273" s="293"/>
      <c r="AS273" s="62" t="e">
        <f t="shared" si="27"/>
        <v>#VALUE!</v>
      </c>
      <c r="AT273" s="2" t="e">
        <f t="shared" si="28"/>
        <v>#VALUE!</v>
      </c>
      <c r="AU273" s="566"/>
      <c r="AV273" s="567" t="str">
        <f t="shared" si="29"/>
        <v>-</v>
      </c>
      <c r="AW273" s="567"/>
      <c r="AX273" s="12"/>
      <c r="AY273" s="12">
        <f t="shared" si="30"/>
        <v>1900</v>
      </c>
    </row>
    <row r="274" spans="28:51" ht="12.75" hidden="1">
      <c r="AB274" s="164">
        <f t="shared" si="24"/>
      </c>
      <c r="AC274" s="165" t="e">
        <f t="shared" si="31"/>
        <v>#VALUE!</v>
      </c>
      <c r="AD274" s="161" t="e">
        <f t="shared" si="23"/>
        <v>#VALUE!</v>
      </c>
      <c r="AE274" s="583" t="e">
        <f aca="true" t="shared" si="32" ref="AE274:AE289">AT274</f>
        <v>#VALUE!</v>
      </c>
      <c r="AF274" s="162" t="e">
        <f t="shared" si="26"/>
        <v>#VALUE!</v>
      </c>
      <c r="AG274" s="584"/>
      <c r="AH274" s="584"/>
      <c r="AI274" s="584"/>
      <c r="AJ274" s="671"/>
      <c r="AK274" s="671"/>
      <c r="AL274" s="671"/>
      <c r="AM274" s="671"/>
      <c r="AN274" s="671"/>
      <c r="AR274" s="293"/>
      <c r="AS274" s="62" t="e">
        <f t="shared" si="27"/>
        <v>#VALUE!</v>
      </c>
      <c r="AT274" s="2" t="e">
        <f t="shared" si="28"/>
        <v>#VALUE!</v>
      </c>
      <c r="AU274" s="566"/>
      <c r="AV274" s="567" t="str">
        <f t="shared" si="29"/>
        <v>-</v>
      </c>
      <c r="AW274" s="567"/>
      <c r="AX274" s="12"/>
      <c r="AY274" s="12">
        <f t="shared" si="30"/>
        <v>1900</v>
      </c>
    </row>
    <row r="275" spans="28:51" ht="12.75" hidden="1">
      <c r="AB275" s="164">
        <f t="shared" si="24"/>
      </c>
      <c r="AC275" s="165" t="e">
        <f t="shared" si="31"/>
        <v>#VALUE!</v>
      </c>
      <c r="AD275" s="161" t="e">
        <f t="shared" si="23"/>
        <v>#VALUE!</v>
      </c>
      <c r="AE275" s="583" t="e">
        <f t="shared" si="32"/>
        <v>#VALUE!</v>
      </c>
      <c r="AF275" s="162" t="e">
        <f t="shared" si="26"/>
        <v>#VALUE!</v>
      </c>
      <c r="AG275" s="584"/>
      <c r="AH275" s="584"/>
      <c r="AI275" s="584"/>
      <c r="AJ275" s="671"/>
      <c r="AK275" s="671"/>
      <c r="AL275" s="671"/>
      <c r="AM275" s="671"/>
      <c r="AN275" s="671"/>
      <c r="AR275" s="293"/>
      <c r="AS275" s="62" t="e">
        <f t="shared" si="27"/>
        <v>#VALUE!</v>
      </c>
      <c r="AT275" s="2" t="e">
        <f t="shared" si="28"/>
        <v>#VALUE!</v>
      </c>
      <c r="AU275" s="566"/>
      <c r="AV275" s="567" t="str">
        <f t="shared" si="29"/>
        <v>-</v>
      </c>
      <c r="AW275" s="567"/>
      <c r="AX275" s="12"/>
      <c r="AY275" s="12">
        <f t="shared" si="30"/>
        <v>1900</v>
      </c>
    </row>
    <row r="276" spans="28:51" ht="12.75" hidden="1">
      <c r="AB276" s="164">
        <f t="shared" si="24"/>
      </c>
      <c r="AC276" s="165" t="e">
        <f t="shared" si="31"/>
        <v>#VALUE!</v>
      </c>
      <c r="AD276" s="161" t="e">
        <f t="shared" si="23"/>
        <v>#VALUE!</v>
      </c>
      <c r="AE276" s="583" t="e">
        <f t="shared" si="32"/>
        <v>#VALUE!</v>
      </c>
      <c r="AF276" s="162" t="e">
        <f t="shared" si="26"/>
        <v>#VALUE!</v>
      </c>
      <c r="AG276" s="584"/>
      <c r="AH276" s="584"/>
      <c r="AI276" s="584"/>
      <c r="AJ276" s="671"/>
      <c r="AK276" s="671"/>
      <c r="AL276" s="671"/>
      <c r="AM276" s="671"/>
      <c r="AN276" s="671"/>
      <c r="AR276" s="293"/>
      <c r="AS276" s="62" t="e">
        <f t="shared" si="27"/>
        <v>#VALUE!</v>
      </c>
      <c r="AT276" s="2" t="e">
        <f t="shared" si="28"/>
        <v>#VALUE!</v>
      </c>
      <c r="AU276" s="566"/>
      <c r="AV276" s="567" t="str">
        <f t="shared" si="29"/>
        <v>-</v>
      </c>
      <c r="AW276" s="567"/>
      <c r="AX276" s="12"/>
      <c r="AY276" s="12">
        <f t="shared" si="30"/>
        <v>1900</v>
      </c>
    </row>
    <row r="277" spans="28:51" ht="12.75" hidden="1">
      <c r="AB277" s="164">
        <f t="shared" si="24"/>
      </c>
      <c r="AC277" s="165" t="e">
        <f t="shared" si="31"/>
        <v>#VALUE!</v>
      </c>
      <c r="AD277" s="161" t="e">
        <f t="shared" si="23"/>
        <v>#VALUE!</v>
      </c>
      <c r="AE277" s="583" t="e">
        <f t="shared" si="32"/>
        <v>#VALUE!</v>
      </c>
      <c r="AF277" s="162" t="e">
        <f t="shared" si="26"/>
        <v>#VALUE!</v>
      </c>
      <c r="AG277" s="584"/>
      <c r="AH277" s="584"/>
      <c r="AI277" s="584"/>
      <c r="AJ277" s="671"/>
      <c r="AK277" s="671"/>
      <c r="AL277" s="671"/>
      <c r="AM277" s="671"/>
      <c r="AN277" s="671"/>
      <c r="AR277" s="293"/>
      <c r="AS277" s="62" t="e">
        <f t="shared" si="27"/>
        <v>#VALUE!</v>
      </c>
      <c r="AT277" s="2" t="e">
        <f t="shared" si="28"/>
        <v>#VALUE!</v>
      </c>
      <c r="AU277" s="566"/>
      <c r="AV277" s="567" t="str">
        <f t="shared" si="29"/>
        <v>-</v>
      </c>
      <c r="AW277" s="567"/>
      <c r="AX277" s="12"/>
      <c r="AY277" s="12">
        <f t="shared" si="30"/>
        <v>1900</v>
      </c>
    </row>
    <row r="278" spans="28:51" ht="12.75" hidden="1">
      <c r="AB278" s="164">
        <f t="shared" si="24"/>
      </c>
      <c r="AC278" s="165" t="e">
        <f t="shared" si="31"/>
        <v>#VALUE!</v>
      </c>
      <c r="AD278" s="161" t="e">
        <f t="shared" si="23"/>
        <v>#VALUE!</v>
      </c>
      <c r="AE278" s="583" t="e">
        <f t="shared" si="32"/>
        <v>#VALUE!</v>
      </c>
      <c r="AF278" s="162" t="e">
        <f t="shared" si="26"/>
        <v>#VALUE!</v>
      </c>
      <c r="AG278" s="584"/>
      <c r="AH278" s="584"/>
      <c r="AI278" s="584"/>
      <c r="AJ278" s="671"/>
      <c r="AK278" s="671"/>
      <c r="AL278" s="671"/>
      <c r="AM278" s="671"/>
      <c r="AN278" s="671"/>
      <c r="AR278" s="293"/>
      <c r="AS278" s="62" t="e">
        <f t="shared" si="27"/>
        <v>#VALUE!</v>
      </c>
      <c r="AT278" s="2" t="e">
        <f t="shared" si="28"/>
        <v>#VALUE!</v>
      </c>
      <c r="AU278" s="566"/>
      <c r="AV278" s="567" t="str">
        <f t="shared" si="29"/>
        <v>-</v>
      </c>
      <c r="AW278" s="567"/>
      <c r="AX278" s="12"/>
      <c r="AY278" s="12">
        <f t="shared" si="30"/>
        <v>1900</v>
      </c>
    </row>
    <row r="279" spans="28:51" ht="12.75" hidden="1">
      <c r="AB279" s="164">
        <f t="shared" si="24"/>
      </c>
      <c r="AC279" s="165" t="e">
        <f t="shared" si="31"/>
        <v>#VALUE!</v>
      </c>
      <c r="AD279" s="161" t="e">
        <f t="shared" si="23"/>
        <v>#VALUE!</v>
      </c>
      <c r="AE279" s="583" t="e">
        <f t="shared" si="32"/>
        <v>#VALUE!</v>
      </c>
      <c r="AF279" s="162" t="e">
        <f t="shared" si="26"/>
        <v>#VALUE!</v>
      </c>
      <c r="AG279" s="584"/>
      <c r="AH279" s="584"/>
      <c r="AI279" s="584"/>
      <c r="AJ279" s="671"/>
      <c r="AK279" s="671"/>
      <c r="AL279" s="671"/>
      <c r="AM279" s="671"/>
      <c r="AN279" s="671"/>
      <c r="AR279" s="293"/>
      <c r="AS279" s="62" t="e">
        <f t="shared" si="27"/>
        <v>#VALUE!</v>
      </c>
      <c r="AT279" s="2" t="e">
        <f t="shared" si="28"/>
        <v>#VALUE!</v>
      </c>
      <c r="AU279" s="566"/>
      <c r="AV279" s="567" t="str">
        <f t="shared" si="29"/>
        <v>-</v>
      </c>
      <c r="AW279" s="567"/>
      <c r="AX279" s="12"/>
      <c r="AY279" s="12">
        <f t="shared" si="30"/>
        <v>1900</v>
      </c>
    </row>
    <row r="280" spans="28:51" ht="12.75" hidden="1">
      <c r="AB280" s="164">
        <f t="shared" si="24"/>
      </c>
      <c r="AC280" s="165" t="e">
        <f t="shared" si="31"/>
        <v>#VALUE!</v>
      </c>
      <c r="AD280" s="161" t="e">
        <f t="shared" si="23"/>
        <v>#VALUE!</v>
      </c>
      <c r="AE280" s="583" t="e">
        <f t="shared" si="32"/>
        <v>#VALUE!</v>
      </c>
      <c r="AF280" s="162" t="e">
        <f t="shared" si="26"/>
        <v>#VALUE!</v>
      </c>
      <c r="AG280" s="584"/>
      <c r="AH280" s="584"/>
      <c r="AI280" s="584"/>
      <c r="AJ280" s="671"/>
      <c r="AK280" s="671"/>
      <c r="AL280" s="671"/>
      <c r="AM280" s="671"/>
      <c r="AN280" s="671"/>
      <c r="AR280" s="293"/>
      <c r="AS280" s="62" t="e">
        <f t="shared" si="27"/>
        <v>#VALUE!</v>
      </c>
      <c r="AT280" s="2" t="e">
        <f t="shared" si="28"/>
        <v>#VALUE!</v>
      </c>
      <c r="AU280" s="566"/>
      <c r="AV280" s="567" t="str">
        <f t="shared" si="29"/>
        <v>-</v>
      </c>
      <c r="AW280" s="567"/>
      <c r="AX280" s="12"/>
      <c r="AY280" s="12">
        <f t="shared" si="30"/>
        <v>1900</v>
      </c>
    </row>
    <row r="281" spans="28:51" ht="12.75" hidden="1">
      <c r="AB281" s="164">
        <f t="shared" si="24"/>
      </c>
      <c r="AC281" s="165" t="e">
        <f t="shared" si="31"/>
        <v>#VALUE!</v>
      </c>
      <c r="AD281" s="161" t="e">
        <f t="shared" si="23"/>
        <v>#VALUE!</v>
      </c>
      <c r="AE281" s="583" t="e">
        <f t="shared" si="32"/>
        <v>#VALUE!</v>
      </c>
      <c r="AF281" s="162" t="e">
        <f t="shared" si="26"/>
        <v>#VALUE!</v>
      </c>
      <c r="AG281" s="584"/>
      <c r="AH281" s="584"/>
      <c r="AI281" s="584"/>
      <c r="AJ281" s="671"/>
      <c r="AK281" s="671"/>
      <c r="AL281" s="671"/>
      <c r="AM281" s="671"/>
      <c r="AN281" s="671"/>
      <c r="AR281" s="293"/>
      <c r="AS281" s="62" t="e">
        <f t="shared" si="27"/>
        <v>#VALUE!</v>
      </c>
      <c r="AT281" s="2" t="e">
        <f t="shared" si="28"/>
        <v>#VALUE!</v>
      </c>
      <c r="AU281" s="566"/>
      <c r="AV281" s="567" t="str">
        <f t="shared" si="29"/>
        <v>-</v>
      </c>
      <c r="AW281" s="567"/>
      <c r="AX281" s="12"/>
      <c r="AY281" s="12">
        <f t="shared" si="30"/>
        <v>1900</v>
      </c>
    </row>
    <row r="282" spans="28:51" ht="12.75" hidden="1">
      <c r="AB282" s="164">
        <f t="shared" si="24"/>
      </c>
      <c r="AC282" s="165" t="e">
        <f t="shared" si="31"/>
        <v>#VALUE!</v>
      </c>
      <c r="AD282" s="161" t="e">
        <f t="shared" si="23"/>
        <v>#VALUE!</v>
      </c>
      <c r="AE282" s="583" t="e">
        <f t="shared" si="32"/>
        <v>#VALUE!</v>
      </c>
      <c r="AF282" s="162" t="e">
        <f t="shared" si="26"/>
        <v>#VALUE!</v>
      </c>
      <c r="AG282" s="584"/>
      <c r="AH282" s="584"/>
      <c r="AI282" s="584"/>
      <c r="AJ282" s="671"/>
      <c r="AK282" s="671"/>
      <c r="AL282" s="671"/>
      <c r="AM282" s="671"/>
      <c r="AN282" s="671"/>
      <c r="AR282" s="293"/>
      <c r="AS282" s="62" t="e">
        <f t="shared" si="27"/>
        <v>#VALUE!</v>
      </c>
      <c r="AT282" s="2" t="e">
        <f t="shared" si="28"/>
        <v>#VALUE!</v>
      </c>
      <c r="AU282" s="566"/>
      <c r="AV282" s="567" t="str">
        <f t="shared" si="29"/>
        <v>-</v>
      </c>
      <c r="AW282" s="567"/>
      <c r="AX282" s="12"/>
      <c r="AY282" s="12">
        <f t="shared" si="30"/>
        <v>1900</v>
      </c>
    </row>
    <row r="283" spans="28:51" ht="12.75" hidden="1">
      <c r="AB283" s="164">
        <f t="shared" si="24"/>
      </c>
      <c r="AC283" s="165" t="e">
        <f t="shared" si="31"/>
        <v>#VALUE!</v>
      </c>
      <c r="AD283" s="161" t="e">
        <f t="shared" si="23"/>
        <v>#VALUE!</v>
      </c>
      <c r="AE283" s="583" t="e">
        <f t="shared" si="32"/>
        <v>#VALUE!</v>
      </c>
      <c r="AF283" s="162" t="e">
        <f t="shared" si="26"/>
        <v>#VALUE!</v>
      </c>
      <c r="AG283" s="584"/>
      <c r="AH283" s="584"/>
      <c r="AI283" s="584"/>
      <c r="AJ283" s="671"/>
      <c r="AK283" s="671"/>
      <c r="AL283" s="671"/>
      <c r="AM283" s="671"/>
      <c r="AN283" s="671"/>
      <c r="AR283" s="293"/>
      <c r="AS283" s="62" t="e">
        <f t="shared" si="27"/>
        <v>#VALUE!</v>
      </c>
      <c r="AT283" s="2" t="e">
        <f t="shared" si="28"/>
        <v>#VALUE!</v>
      </c>
      <c r="AU283" s="566"/>
      <c r="AV283" s="567" t="str">
        <f t="shared" si="29"/>
        <v>-</v>
      </c>
      <c r="AW283" s="567"/>
      <c r="AX283" s="12"/>
      <c r="AY283" s="12">
        <f t="shared" si="30"/>
        <v>1900</v>
      </c>
    </row>
    <row r="284" spans="28:51" ht="12.75" hidden="1">
      <c r="AB284" s="164">
        <f t="shared" si="24"/>
      </c>
      <c r="AC284" s="165" t="e">
        <f t="shared" si="31"/>
        <v>#VALUE!</v>
      </c>
      <c r="AD284" s="161" t="e">
        <f t="shared" si="23"/>
        <v>#VALUE!</v>
      </c>
      <c r="AE284" s="583" t="e">
        <f t="shared" si="32"/>
        <v>#VALUE!</v>
      </c>
      <c r="AF284" s="162" t="e">
        <f t="shared" si="26"/>
        <v>#VALUE!</v>
      </c>
      <c r="AG284" s="584"/>
      <c r="AH284" s="584"/>
      <c r="AI284" s="584"/>
      <c r="AJ284" s="671"/>
      <c r="AK284" s="671"/>
      <c r="AL284" s="671"/>
      <c r="AM284" s="671"/>
      <c r="AN284" s="671"/>
      <c r="AR284" s="293"/>
      <c r="AS284" s="62" t="e">
        <f t="shared" si="27"/>
        <v>#VALUE!</v>
      </c>
      <c r="AT284" s="2" t="e">
        <f t="shared" si="28"/>
        <v>#VALUE!</v>
      </c>
      <c r="AU284" s="566"/>
      <c r="AV284" s="567" t="str">
        <f t="shared" si="29"/>
        <v>-</v>
      </c>
      <c r="AW284" s="567"/>
      <c r="AX284" s="12"/>
      <c r="AY284" s="12">
        <f t="shared" si="30"/>
        <v>1900</v>
      </c>
    </row>
    <row r="285" spans="28:51" ht="12.75" hidden="1">
      <c r="AB285" s="164">
        <f t="shared" si="24"/>
      </c>
      <c r="AC285" s="165" t="e">
        <f t="shared" si="31"/>
        <v>#VALUE!</v>
      </c>
      <c r="AD285" s="161" t="e">
        <f t="shared" si="23"/>
        <v>#VALUE!</v>
      </c>
      <c r="AE285" s="583" t="e">
        <f t="shared" si="32"/>
        <v>#VALUE!</v>
      </c>
      <c r="AF285" s="162" t="e">
        <f t="shared" si="26"/>
        <v>#VALUE!</v>
      </c>
      <c r="AG285" s="584"/>
      <c r="AH285" s="584"/>
      <c r="AI285" s="584"/>
      <c r="AJ285" s="671"/>
      <c r="AK285" s="671"/>
      <c r="AL285" s="671"/>
      <c r="AM285" s="671"/>
      <c r="AN285" s="671"/>
      <c r="AR285" s="293"/>
      <c r="AS285" s="62" t="e">
        <f t="shared" si="27"/>
        <v>#VALUE!</v>
      </c>
      <c r="AT285" s="2" t="e">
        <f t="shared" si="28"/>
        <v>#VALUE!</v>
      </c>
      <c r="AU285" s="566"/>
      <c r="AV285" s="567" t="str">
        <f t="shared" si="29"/>
        <v>-</v>
      </c>
      <c r="AW285" s="567"/>
      <c r="AX285" s="12"/>
      <c r="AY285" s="12">
        <f t="shared" si="30"/>
        <v>1900</v>
      </c>
    </row>
    <row r="286" spans="28:51" ht="12.75" hidden="1">
      <c r="AB286" s="164">
        <f t="shared" si="24"/>
      </c>
      <c r="AC286" s="165" t="e">
        <f t="shared" si="31"/>
        <v>#VALUE!</v>
      </c>
      <c r="AD286" s="161" t="e">
        <f t="shared" si="23"/>
        <v>#VALUE!</v>
      </c>
      <c r="AE286" s="583" t="e">
        <f t="shared" si="32"/>
        <v>#VALUE!</v>
      </c>
      <c r="AF286" s="162" t="e">
        <f t="shared" si="26"/>
        <v>#VALUE!</v>
      </c>
      <c r="AG286" s="584"/>
      <c r="AH286" s="584"/>
      <c r="AI286" s="584"/>
      <c r="AJ286" s="671"/>
      <c r="AK286" s="671"/>
      <c r="AL286" s="671"/>
      <c r="AM286" s="671"/>
      <c r="AN286" s="671"/>
      <c r="AR286" s="293"/>
      <c r="AS286" s="62" t="e">
        <f t="shared" si="27"/>
        <v>#VALUE!</v>
      </c>
      <c r="AT286" s="2" t="e">
        <f t="shared" si="28"/>
        <v>#VALUE!</v>
      </c>
      <c r="AU286" s="566"/>
      <c r="AV286" s="567" t="str">
        <f t="shared" si="29"/>
        <v>-</v>
      </c>
      <c r="AW286" s="567"/>
      <c r="AX286" s="12"/>
      <c r="AY286" s="12">
        <f t="shared" si="30"/>
        <v>1900</v>
      </c>
    </row>
    <row r="287" spans="28:51" ht="12.75" hidden="1">
      <c r="AB287" s="164">
        <f t="shared" si="24"/>
      </c>
      <c r="AC287" s="165" t="e">
        <f t="shared" si="31"/>
        <v>#VALUE!</v>
      </c>
      <c r="AD287" s="161" t="e">
        <f t="shared" si="23"/>
        <v>#VALUE!</v>
      </c>
      <c r="AE287" s="583" t="e">
        <f t="shared" si="32"/>
        <v>#VALUE!</v>
      </c>
      <c r="AF287" s="162" t="e">
        <f t="shared" si="26"/>
        <v>#VALUE!</v>
      </c>
      <c r="AG287" s="584"/>
      <c r="AH287" s="584"/>
      <c r="AI287" s="584"/>
      <c r="AJ287" s="671"/>
      <c r="AK287" s="671"/>
      <c r="AL287" s="671"/>
      <c r="AM287" s="671"/>
      <c r="AN287" s="671"/>
      <c r="AR287" s="293"/>
      <c r="AS287" s="62" t="e">
        <f t="shared" si="27"/>
        <v>#VALUE!</v>
      </c>
      <c r="AT287" s="2" t="e">
        <f t="shared" si="28"/>
        <v>#VALUE!</v>
      </c>
      <c r="AU287" s="566"/>
      <c r="AV287" s="567" t="str">
        <f t="shared" si="29"/>
        <v>-</v>
      </c>
      <c r="AW287" s="567"/>
      <c r="AX287" s="12"/>
      <c r="AY287" s="12">
        <f t="shared" si="30"/>
        <v>1900</v>
      </c>
    </row>
    <row r="288" spans="28:51" ht="12.75" hidden="1">
      <c r="AB288" s="164">
        <f t="shared" si="24"/>
      </c>
      <c r="AC288" s="165" t="e">
        <f t="shared" si="31"/>
        <v>#VALUE!</v>
      </c>
      <c r="AD288" s="161" t="e">
        <f t="shared" si="23"/>
        <v>#VALUE!</v>
      </c>
      <c r="AE288" s="583" t="e">
        <f t="shared" si="32"/>
        <v>#VALUE!</v>
      </c>
      <c r="AF288" s="162" t="e">
        <f t="shared" si="26"/>
        <v>#VALUE!</v>
      </c>
      <c r="AG288" s="584"/>
      <c r="AH288" s="584"/>
      <c r="AI288" s="584"/>
      <c r="AJ288" s="671"/>
      <c r="AK288" s="671"/>
      <c r="AL288" s="671"/>
      <c r="AM288" s="671"/>
      <c r="AN288" s="671"/>
      <c r="AR288" s="293"/>
      <c r="AS288" s="62" t="e">
        <f t="shared" si="27"/>
        <v>#VALUE!</v>
      </c>
      <c r="AT288" s="2" t="e">
        <f t="shared" si="28"/>
        <v>#VALUE!</v>
      </c>
      <c r="AU288" s="566"/>
      <c r="AV288" s="567" t="str">
        <f t="shared" si="29"/>
        <v>-</v>
      </c>
      <c r="AW288" s="567"/>
      <c r="AX288" s="12"/>
      <c r="AY288" s="12">
        <f t="shared" si="30"/>
        <v>1900</v>
      </c>
    </row>
    <row r="289" spans="28:51" ht="12.75" hidden="1">
      <c r="AB289" s="164">
        <f t="shared" si="24"/>
      </c>
      <c r="AC289" s="165" t="e">
        <f t="shared" si="31"/>
        <v>#VALUE!</v>
      </c>
      <c r="AD289" s="161" t="e">
        <f t="shared" si="23"/>
        <v>#VALUE!</v>
      </c>
      <c r="AE289" s="583" t="e">
        <f t="shared" si="32"/>
        <v>#VALUE!</v>
      </c>
      <c r="AF289" s="162" t="e">
        <f t="shared" si="26"/>
        <v>#VALUE!</v>
      </c>
      <c r="AG289" s="584"/>
      <c r="AH289" s="584"/>
      <c r="AI289" s="584"/>
      <c r="AJ289" s="671"/>
      <c r="AK289" s="671"/>
      <c r="AL289" s="671"/>
      <c r="AM289" s="671"/>
      <c r="AN289" s="671"/>
      <c r="AR289" s="293"/>
      <c r="AS289" s="62" t="e">
        <f t="shared" si="27"/>
        <v>#VALUE!</v>
      </c>
      <c r="AT289" s="2" t="e">
        <f t="shared" si="28"/>
        <v>#VALUE!</v>
      </c>
      <c r="AU289" s="566"/>
      <c r="AV289" s="567" t="str">
        <f t="shared" si="29"/>
        <v>-</v>
      </c>
      <c r="AW289" s="567"/>
      <c r="AX289" s="12"/>
      <c r="AY289" s="12">
        <f t="shared" si="30"/>
        <v>1900</v>
      </c>
    </row>
    <row r="290" spans="31:51" ht="12.75" hidden="1">
      <c r="AE290" s="294">
        <f>AT291</f>
        <v>0</v>
      </c>
      <c r="AS290" s="62"/>
      <c r="AU290" s="566"/>
      <c r="AV290" s="567" t="str">
        <f t="shared" si="29"/>
        <v>-</v>
      </c>
      <c r="AW290" s="567"/>
      <c r="AX290" s="12"/>
      <c r="AY290" s="12">
        <f t="shared" si="30"/>
        <v>1900</v>
      </c>
    </row>
    <row r="291" spans="47:51" ht="12.75" hidden="1">
      <c r="AU291" s="566"/>
      <c r="AV291" s="567" t="str">
        <f t="shared" si="29"/>
        <v>-</v>
      </c>
      <c r="AW291" s="567"/>
      <c r="AX291" s="12"/>
      <c r="AY291" s="12">
        <f t="shared" si="30"/>
        <v>1900</v>
      </c>
    </row>
    <row r="292" spans="47:51" ht="12.75" hidden="1">
      <c r="AU292" s="566"/>
      <c r="AV292" s="567" t="str">
        <f t="shared" si="29"/>
        <v>-</v>
      </c>
      <c r="AW292" s="567"/>
      <c r="AX292" s="12"/>
      <c r="AY292" s="12">
        <f t="shared" si="30"/>
        <v>1900</v>
      </c>
    </row>
    <row r="293" spans="4:7" ht="12.75" hidden="1">
      <c r="D293" s="2"/>
      <c r="E293" s="2"/>
      <c r="F293" s="2"/>
      <c r="G293" s="2"/>
    </row>
    <row r="294" ht="12.75" hidden="1"/>
    <row r="295" ht="12.75" hidden="1"/>
    <row r="296" ht="12.75" hidden="1"/>
    <row r="297" ht="7.5" customHeight="1" hidden="1"/>
    <row r="298" ht="7.5" customHeight="1" hidden="1"/>
    <row r="299" spans="58:59" ht="7.5" customHeight="1" hidden="1">
      <c r="BF299" s="30"/>
      <c r="BG299" s="26"/>
    </row>
    <row r="300" ht="0.75" customHeight="1" hidden="1"/>
    <row r="301" ht="0.75" customHeight="1" hidden="1"/>
    <row r="302" ht="0.75" customHeight="1" hidden="1"/>
    <row r="303" spans="53:62" ht="6" customHeight="1" hidden="1">
      <c r="BA303" s="343"/>
      <c r="BB303" s="342"/>
      <c r="BC303" s="361"/>
      <c r="BD303" s="342"/>
      <c r="BE303" s="342"/>
      <c r="BF303" s="342"/>
      <c r="BG303" s="399"/>
      <c r="BH303" s="347"/>
      <c r="BJ303" s="549"/>
    </row>
    <row r="304" spans="53:62" ht="21" customHeight="1" hidden="1">
      <c r="BA304" s="400" t="s">
        <v>29</v>
      </c>
      <c r="BB304" s="342"/>
      <c r="BC304" s="361"/>
      <c r="BD304" s="342"/>
      <c r="BE304" s="342"/>
      <c r="BF304" s="342"/>
      <c r="BG304" s="399"/>
      <c r="BH304" s="347"/>
      <c r="BJ304" s="549"/>
    </row>
    <row r="305" spans="53:62" ht="15" customHeight="1" hidden="1">
      <c r="BA305" s="401"/>
      <c r="BB305" s="365" t="s">
        <v>54</v>
      </c>
      <c r="BC305" s="672">
        <f>F23</f>
        <v>0</v>
      </c>
      <c r="BD305" s="673"/>
      <c r="BE305" s="674"/>
      <c r="BF305" s="674"/>
      <c r="BG305" s="675"/>
      <c r="BH305" s="633">
        <f>P23</f>
        <v>0</v>
      </c>
      <c r="BI305" s="634"/>
      <c r="BJ305" s="635"/>
    </row>
    <row r="306" spans="53:62" ht="12.75" hidden="1">
      <c r="BA306" s="343"/>
      <c r="BB306" s="342"/>
      <c r="BC306" s="402" t="s">
        <v>259</v>
      </c>
      <c r="BD306" s="403">
        <f>MSTNGesamt_Zeitplan</f>
        <v>0</v>
      </c>
      <c r="BE306" s="342"/>
      <c r="BF306" s="342"/>
      <c r="BG306" s="399"/>
      <c r="BH306" s="347"/>
      <c r="BJ306" s="549"/>
    </row>
    <row r="307" spans="53:62" ht="12.75" hidden="1">
      <c r="BA307" s="343"/>
      <c r="BB307" s="342"/>
      <c r="BC307" s="402" t="s">
        <v>158</v>
      </c>
      <c r="BD307" s="403">
        <f>MPS</f>
        <v>0</v>
      </c>
      <c r="BE307" s="404">
        <f>IF(ROUND(BD307,2)&lt;&gt;$BD$313,"–&gt; Achtung: Wert stimmt nicht mit MS GruppentrainerInnen lt. Kalkulation überein!","")</f>
      </c>
      <c r="BF307" s="342"/>
      <c r="BG307" s="399"/>
      <c r="BH307" s="405"/>
      <c r="BJ307" s="549"/>
    </row>
    <row r="308" spans="53:62" ht="12.75" hidden="1">
      <c r="BA308" s="343"/>
      <c r="BB308" s="342"/>
      <c r="BC308" s="342"/>
      <c r="BD308" s="406"/>
      <c r="BE308" s="342"/>
      <c r="BF308" s="407"/>
      <c r="BG308" s="399"/>
      <c r="BH308" s="347"/>
      <c r="BJ308" s="549"/>
    </row>
    <row r="309" spans="53:62" ht="17.25" customHeight="1" hidden="1">
      <c r="BA309" s="408" t="s">
        <v>51</v>
      </c>
      <c r="BB309" s="552"/>
      <c r="BC309" s="552"/>
      <c r="BD309" s="409"/>
      <c r="BE309" s="409"/>
      <c r="BF309" s="409"/>
      <c r="BG309" s="410"/>
      <c r="BH309" s="552"/>
      <c r="BI309" s="555"/>
      <c r="BJ309" s="373"/>
    </row>
    <row r="310" spans="53:62" ht="12.75" hidden="1">
      <c r="BA310" s="411"/>
      <c r="BB310" s="676" t="s">
        <v>256</v>
      </c>
      <c r="BC310" s="676"/>
      <c r="BD310" s="327" t="s">
        <v>4</v>
      </c>
      <c r="BE310" s="327" t="s">
        <v>53</v>
      </c>
      <c r="BF310" s="328" t="s">
        <v>5</v>
      </c>
      <c r="BG310" s="429"/>
      <c r="BH310" s="347"/>
      <c r="BI310" s="15"/>
      <c r="BJ310" s="550"/>
    </row>
    <row r="311" spans="11:62" ht="12.75" customHeight="1" hidden="1">
      <c r="K311" s="100"/>
      <c r="L311" s="100"/>
      <c r="BA311" s="411" t="s">
        <v>142</v>
      </c>
      <c r="BB311" s="677"/>
      <c r="BC311" s="677"/>
      <c r="BD311" s="585"/>
      <c r="BE311" s="586"/>
      <c r="BF311" s="452">
        <f>BD311*BE311</f>
        <v>0</v>
      </c>
      <c r="BG311" s="167" t="s">
        <v>81</v>
      </c>
      <c r="BH311" s="168" t="s">
        <v>80</v>
      </c>
      <c r="BI311" s="15"/>
      <c r="BJ311" s="551"/>
    </row>
    <row r="312" spans="4:62" s="171" customFormat="1" ht="0.75" customHeight="1" hidden="1">
      <c r="D312" s="169"/>
      <c r="E312" s="169"/>
      <c r="F312" s="169"/>
      <c r="G312" s="170"/>
      <c r="AB312" s="2"/>
      <c r="BA312" s="411"/>
      <c r="BB312" s="453" t="s">
        <v>77</v>
      </c>
      <c r="BC312" s="453"/>
      <c r="BD312" s="454"/>
      <c r="BE312" s="454"/>
      <c r="BF312" s="455"/>
      <c r="BI312" s="557"/>
      <c r="BJ312" s="554"/>
    </row>
    <row r="313" spans="53:62" ht="13.5" customHeight="1" hidden="1">
      <c r="BA313" s="411"/>
      <c r="BB313" s="347"/>
      <c r="BC313" s="447" t="s">
        <v>30</v>
      </c>
      <c r="BD313" s="448">
        <f>SUM(BD311:BD312)</f>
        <v>0</v>
      </c>
      <c r="BE313" s="448">
        <f>IF(ISERROR(BF313/BD313),0,ROUND(BF313/BD313,2))</f>
        <v>0</v>
      </c>
      <c r="BF313" s="448">
        <f>SUM(BF311:BF312)</f>
        <v>0</v>
      </c>
      <c r="BG313" s="429"/>
      <c r="BH313" s="430"/>
      <c r="BI313" s="15"/>
      <c r="BJ313" s="550"/>
    </row>
    <row r="314" spans="53:62" ht="13.5" customHeight="1" hidden="1">
      <c r="BA314" s="411"/>
      <c r="BB314" s="347"/>
      <c r="BC314" s="347"/>
      <c r="BD314" s="456"/>
      <c r="BE314" s="456"/>
      <c r="BF314" s="456"/>
      <c r="BG314" s="429"/>
      <c r="BH314" s="430"/>
      <c r="BI314" s="15"/>
      <c r="BJ314" s="550"/>
    </row>
    <row r="315" spans="53:62" ht="12.75" hidden="1">
      <c r="BA315" s="411"/>
      <c r="BB315" s="676" t="s">
        <v>257</v>
      </c>
      <c r="BC315" s="676"/>
      <c r="BD315" s="329" t="s">
        <v>4</v>
      </c>
      <c r="BE315" s="327" t="s">
        <v>53</v>
      </c>
      <c r="BF315" s="328" t="s">
        <v>5</v>
      </c>
      <c r="BG315" s="429"/>
      <c r="BH315" s="430"/>
      <c r="BI315" s="15"/>
      <c r="BJ315" s="550"/>
    </row>
    <row r="316" spans="53:62" ht="13.5" customHeight="1" hidden="1">
      <c r="BA316" s="411" t="s">
        <v>142</v>
      </c>
      <c r="BB316" s="677"/>
      <c r="BC316" s="677"/>
      <c r="BD316" s="585"/>
      <c r="BE316" s="586"/>
      <c r="BF316" s="446">
        <f>BD316*BE316</f>
        <v>0</v>
      </c>
      <c r="BG316" s="167" t="s">
        <v>81</v>
      </c>
      <c r="BH316" s="168" t="s">
        <v>80</v>
      </c>
      <c r="BI316" s="15"/>
      <c r="BJ316" s="550"/>
    </row>
    <row r="317" spans="53:62" ht="0.75" customHeight="1" hidden="1">
      <c r="BA317" s="411"/>
      <c r="BB317" s="417"/>
      <c r="BC317" s="417"/>
      <c r="BD317" s="418"/>
      <c r="BE317" s="418"/>
      <c r="BF317" s="418"/>
      <c r="BG317" s="175"/>
      <c r="BH317" s="176"/>
      <c r="BI317" s="15"/>
      <c r="BJ317" s="550"/>
    </row>
    <row r="318" spans="53:62" ht="12.75" hidden="1">
      <c r="BA318" s="411"/>
      <c r="BB318" s="347"/>
      <c r="BC318" s="447" t="s">
        <v>30</v>
      </c>
      <c r="BD318" s="448">
        <f>SUM(BD316:BD317)</f>
        <v>0</v>
      </c>
      <c r="BE318" s="449"/>
      <c r="BF318" s="448">
        <f>SUM(BF316:BF317)</f>
        <v>0</v>
      </c>
      <c r="BG318" s="429"/>
      <c r="BH318" s="430"/>
      <c r="BI318" s="15"/>
      <c r="BJ318" s="550"/>
    </row>
    <row r="319" spans="53:62" ht="12.75" hidden="1">
      <c r="BA319" s="411"/>
      <c r="BB319" s="347"/>
      <c r="BC319" s="445"/>
      <c r="BD319" s="444"/>
      <c r="BE319" s="347"/>
      <c r="BF319" s="444"/>
      <c r="BG319" s="429"/>
      <c r="BH319" s="430"/>
      <c r="BI319" s="15"/>
      <c r="BJ319" s="550"/>
    </row>
    <row r="320" spans="53:62" ht="12.75" customHeight="1" hidden="1">
      <c r="BA320" s="411"/>
      <c r="BB320" s="347"/>
      <c r="BC320" s="445"/>
      <c r="BD320" s="450"/>
      <c r="BE320" s="451" t="s">
        <v>152</v>
      </c>
      <c r="BF320" s="403">
        <f>ROUND(BF313+BF318,2)</f>
        <v>0</v>
      </c>
      <c r="BG320" s="429"/>
      <c r="BH320" s="430"/>
      <c r="BI320" s="15"/>
      <c r="BJ320" s="550"/>
    </row>
    <row r="321" spans="53:62" ht="12.75" customHeight="1" hidden="1">
      <c r="BA321" s="411"/>
      <c r="BB321" s="347"/>
      <c r="BC321" s="445"/>
      <c r="BD321" s="444"/>
      <c r="BE321" s="347"/>
      <c r="BF321" s="444"/>
      <c r="BG321" s="429"/>
      <c r="BH321" s="430"/>
      <c r="BI321" s="15"/>
      <c r="BJ321" s="550"/>
    </row>
    <row r="322" spans="53:62" ht="12.75" customHeight="1" hidden="1">
      <c r="BA322" s="411"/>
      <c r="BB322" s="676" t="s">
        <v>150</v>
      </c>
      <c r="BC322" s="676"/>
      <c r="BD322" s="327" t="s">
        <v>4</v>
      </c>
      <c r="BE322" s="327" t="s">
        <v>53</v>
      </c>
      <c r="BF322" s="328" t="s">
        <v>5</v>
      </c>
      <c r="BG322" s="429"/>
      <c r="BH322" s="430"/>
      <c r="BI322" s="15"/>
      <c r="BJ322" s="550"/>
    </row>
    <row r="323" spans="53:62" ht="12.75" customHeight="1" hidden="1">
      <c r="BA323" s="547" t="s">
        <v>252</v>
      </c>
      <c r="BB323" s="677"/>
      <c r="BC323" s="677"/>
      <c r="BD323" s="586"/>
      <c r="BE323" s="548">
        <f>IF(ISERROR(BF323/BD323),0,BF323/BD323)</f>
        <v>0</v>
      </c>
      <c r="BF323" s="586"/>
      <c r="BG323" s="167" t="s">
        <v>81</v>
      </c>
      <c r="BH323" s="168" t="s">
        <v>80</v>
      </c>
      <c r="BI323" s="15"/>
      <c r="BJ323" s="550"/>
    </row>
    <row r="324" spans="53:62" ht="0" customHeight="1" hidden="1">
      <c r="BA324" s="411"/>
      <c r="BB324" s="417"/>
      <c r="BC324" s="417"/>
      <c r="BD324" s="418"/>
      <c r="BE324" s="418"/>
      <c r="BF324" s="418"/>
      <c r="BG324" s="175"/>
      <c r="BH324" s="176"/>
      <c r="BI324" s="15"/>
      <c r="BJ324" s="550"/>
    </row>
    <row r="325" spans="53:62" ht="12.75" hidden="1">
      <c r="BA325" s="411"/>
      <c r="BB325" s="347"/>
      <c r="BC325" s="382" t="s">
        <v>30</v>
      </c>
      <c r="BD325" s="439">
        <f>ROUND(SUM(BD323:BD324),2)</f>
        <v>0</v>
      </c>
      <c r="BE325" s="440"/>
      <c r="BF325" s="439">
        <f>ROUND(SUM(BF323:BF324),4)</f>
        <v>0</v>
      </c>
      <c r="BG325" s="429"/>
      <c r="BH325" s="430"/>
      <c r="BI325" s="15"/>
      <c r="BJ325" s="550"/>
    </row>
    <row r="326" spans="53:62" ht="12.75" customHeight="1" hidden="1">
      <c r="BA326" s="411"/>
      <c r="BB326" s="347"/>
      <c r="BC326" s="445"/>
      <c r="BD326" s="444"/>
      <c r="BE326" s="347"/>
      <c r="BF326" s="444"/>
      <c r="BG326" s="429"/>
      <c r="BH326" s="430"/>
      <c r="BI326" s="15"/>
      <c r="BJ326" s="550"/>
    </row>
    <row r="327" spans="4:63" s="27" customFormat="1" ht="12.75" customHeight="1" hidden="1">
      <c r="D327" s="178"/>
      <c r="E327" s="178"/>
      <c r="F327" s="178"/>
      <c r="G327" s="179"/>
      <c r="AB327" s="2"/>
      <c r="BA327" s="411"/>
      <c r="BB327" s="678" t="s">
        <v>6</v>
      </c>
      <c r="BC327" s="679"/>
      <c r="BD327" s="327" t="s">
        <v>4</v>
      </c>
      <c r="BE327" s="327" t="s">
        <v>53</v>
      </c>
      <c r="BF327" s="328" t="s">
        <v>5</v>
      </c>
      <c r="BG327" s="429"/>
      <c r="BH327" s="430"/>
      <c r="BI327" s="15"/>
      <c r="BJ327" s="550"/>
      <c r="BK327" s="2"/>
    </row>
    <row r="328" spans="53:62" ht="12.75" customHeight="1" hidden="1">
      <c r="BA328" s="547" t="s">
        <v>252</v>
      </c>
      <c r="BB328" s="677"/>
      <c r="BC328" s="677"/>
      <c r="BD328" s="586"/>
      <c r="BE328" s="548">
        <f>IF(ISERROR(BF328/BD328),0,BF328/BD328)</f>
        <v>0</v>
      </c>
      <c r="BF328" s="587"/>
      <c r="BG328" s="167" t="s">
        <v>81</v>
      </c>
      <c r="BH328" s="168" t="s">
        <v>80</v>
      </c>
      <c r="BI328" s="15"/>
      <c r="BJ328" s="550"/>
    </row>
    <row r="329" spans="53:63" ht="0" customHeight="1" hidden="1">
      <c r="BA329" s="411"/>
      <c r="BB329" s="172" t="s">
        <v>76</v>
      </c>
      <c r="BC329" s="180"/>
      <c r="BD329" s="181"/>
      <c r="BE329" s="181"/>
      <c r="BF329" s="181"/>
      <c r="BG329" s="182"/>
      <c r="BH329" s="183"/>
      <c r="BI329" s="558"/>
      <c r="BJ329" s="554"/>
      <c r="BK329" s="27"/>
    </row>
    <row r="330" spans="53:62" ht="12.75" hidden="1">
      <c r="BA330" s="411"/>
      <c r="BB330" s="347"/>
      <c r="BC330" s="382" t="s">
        <v>30</v>
      </c>
      <c r="BD330" s="439">
        <f>ROUND(SUM(BD328:BD329),2)</f>
        <v>0</v>
      </c>
      <c r="BE330" s="440"/>
      <c r="BF330" s="439">
        <f>ROUND(SUM(BF328:BF329),2)</f>
        <v>0</v>
      </c>
      <c r="BG330" s="429"/>
      <c r="BH330" s="347"/>
      <c r="BI330" s="15"/>
      <c r="BJ330" s="550"/>
    </row>
    <row r="331" spans="53:62" ht="12" customHeight="1" hidden="1">
      <c r="BA331" s="412"/>
      <c r="BB331" s="378"/>
      <c r="BC331" s="441"/>
      <c r="BD331" s="442"/>
      <c r="BE331" s="378"/>
      <c r="BF331" s="442"/>
      <c r="BG331" s="443"/>
      <c r="BH331" s="378"/>
      <c r="BI331" s="18"/>
      <c r="BJ331" s="383"/>
    </row>
    <row r="332" spans="53:62" ht="12.75" hidden="1">
      <c r="BA332" s="343"/>
      <c r="BB332" s="342"/>
      <c r="BC332" s="361"/>
      <c r="BD332" s="444"/>
      <c r="BE332" s="342"/>
      <c r="BF332" s="444"/>
      <c r="BG332" s="399"/>
      <c r="BH332" s="342"/>
      <c r="BJ332" s="556"/>
    </row>
    <row r="333" spans="53:62" ht="17.25" customHeight="1" hidden="1">
      <c r="BA333" s="408" t="s">
        <v>52</v>
      </c>
      <c r="BB333" s="552"/>
      <c r="BC333" s="552"/>
      <c r="BD333" s="409"/>
      <c r="BE333" s="409"/>
      <c r="BF333" s="409"/>
      <c r="BG333" s="410"/>
      <c r="BH333" s="552"/>
      <c r="BI333" s="555"/>
      <c r="BJ333" s="373"/>
    </row>
    <row r="334" spans="53:62" ht="12.75" hidden="1">
      <c r="BA334" s="413"/>
      <c r="BB334" s="680" t="s">
        <v>134</v>
      </c>
      <c r="BC334" s="681"/>
      <c r="BD334" s="681"/>
      <c r="BE334" s="682"/>
      <c r="BF334" s="327" t="s">
        <v>5</v>
      </c>
      <c r="BG334" s="429"/>
      <c r="BH334" s="430"/>
      <c r="BI334" s="15"/>
      <c r="BJ334" s="550"/>
    </row>
    <row r="335" spans="53:62" ht="13.5" customHeight="1" hidden="1">
      <c r="BA335" s="413" t="s">
        <v>151</v>
      </c>
      <c r="BB335" s="677"/>
      <c r="BC335" s="677"/>
      <c r="BD335" s="677"/>
      <c r="BE335" s="677"/>
      <c r="BF335" s="586"/>
      <c r="BG335" s="184" t="s">
        <v>81</v>
      </c>
      <c r="BH335" s="168" t="s">
        <v>80</v>
      </c>
      <c r="BI335" s="15"/>
      <c r="BJ335" s="550"/>
    </row>
    <row r="336" spans="53:62" ht="0.75" customHeight="1" hidden="1">
      <c r="BA336" s="413"/>
      <c r="BB336" s="417"/>
      <c r="BC336" s="417"/>
      <c r="BD336" s="417"/>
      <c r="BE336" s="417"/>
      <c r="BF336" s="435"/>
      <c r="BG336" s="205"/>
      <c r="BH336" s="206"/>
      <c r="BI336" s="15"/>
      <c r="BJ336" s="550"/>
    </row>
    <row r="337" spans="53:62" ht="13.5" customHeight="1" hidden="1">
      <c r="BA337" s="413"/>
      <c r="BB337" s="417"/>
      <c r="BC337" s="417"/>
      <c r="BD337" s="417"/>
      <c r="BE337" s="382" t="s">
        <v>30</v>
      </c>
      <c r="BF337" s="403">
        <f>SUM(BF335:BF336)</f>
        <v>0</v>
      </c>
      <c r="BG337" s="429"/>
      <c r="BH337" s="430"/>
      <c r="BI337" s="15"/>
      <c r="BJ337" s="550"/>
    </row>
    <row r="338" spans="53:62" ht="12.75" hidden="1">
      <c r="BA338" s="413"/>
      <c r="BB338" s="678" t="s">
        <v>31</v>
      </c>
      <c r="BC338" s="683"/>
      <c r="BD338" s="683"/>
      <c r="BE338" s="679"/>
      <c r="BF338" s="330" t="s">
        <v>5</v>
      </c>
      <c r="BG338" s="429"/>
      <c r="BH338" s="430"/>
      <c r="BI338" s="15"/>
      <c r="BJ338" s="550"/>
    </row>
    <row r="339" spans="53:62" ht="13.5" customHeight="1" hidden="1">
      <c r="BA339" s="413" t="s">
        <v>151</v>
      </c>
      <c r="BB339" s="677"/>
      <c r="BC339" s="677"/>
      <c r="BD339" s="677"/>
      <c r="BE339" s="677"/>
      <c r="BF339" s="586"/>
      <c r="BG339" s="184" t="s">
        <v>81</v>
      </c>
      <c r="BH339" s="168" t="s">
        <v>80</v>
      </c>
      <c r="BI339" s="15"/>
      <c r="BJ339" s="550"/>
    </row>
    <row r="340" spans="53:62" ht="0.75" customHeight="1" hidden="1">
      <c r="BA340" s="413"/>
      <c r="BB340" s="417"/>
      <c r="BC340" s="417"/>
      <c r="BD340" s="417"/>
      <c r="BE340" s="417"/>
      <c r="BF340" s="418"/>
      <c r="BG340" s="205"/>
      <c r="BH340" s="206"/>
      <c r="BI340" s="15"/>
      <c r="BJ340" s="550"/>
    </row>
    <row r="341" spans="53:62" ht="13.5" customHeight="1" hidden="1">
      <c r="BA341" s="413"/>
      <c r="BB341" s="417"/>
      <c r="BC341" s="417"/>
      <c r="BD341" s="417"/>
      <c r="BE341" s="382" t="s">
        <v>30</v>
      </c>
      <c r="BF341" s="403">
        <f>SUM(BF339:BF340)</f>
        <v>0</v>
      </c>
      <c r="BG341" s="429"/>
      <c r="BH341" s="430"/>
      <c r="BI341" s="15"/>
      <c r="BJ341" s="550"/>
    </row>
    <row r="342" spans="53:62" ht="13.5" customHeight="1" hidden="1">
      <c r="BA342" s="414"/>
      <c r="BB342" s="684" t="s">
        <v>32</v>
      </c>
      <c r="BC342" s="685"/>
      <c r="BD342" s="685"/>
      <c r="BE342" s="686"/>
      <c r="BF342" s="330" t="s">
        <v>5</v>
      </c>
      <c r="BG342" s="429"/>
      <c r="BH342" s="430"/>
      <c r="BI342" s="15"/>
      <c r="BJ342" s="550"/>
    </row>
    <row r="343" spans="53:62" ht="13.5" customHeight="1" hidden="1">
      <c r="BA343" s="413" t="s">
        <v>151</v>
      </c>
      <c r="BB343" s="677"/>
      <c r="BC343" s="677"/>
      <c r="BD343" s="677"/>
      <c r="BE343" s="677"/>
      <c r="BF343" s="586"/>
      <c r="BG343" s="184" t="s">
        <v>81</v>
      </c>
      <c r="BH343" s="168" t="s">
        <v>80</v>
      </c>
      <c r="BI343" s="15"/>
      <c r="BJ343" s="550"/>
    </row>
    <row r="344" spans="53:62" ht="0.75" customHeight="1" hidden="1">
      <c r="BA344" s="413"/>
      <c r="BB344" s="436"/>
      <c r="BC344" s="436"/>
      <c r="BD344" s="436"/>
      <c r="BE344" s="436"/>
      <c r="BF344" s="435"/>
      <c r="BG344" s="205"/>
      <c r="BH344" s="206"/>
      <c r="BI344" s="15"/>
      <c r="BJ344" s="550"/>
    </row>
    <row r="345" spans="53:62" ht="13.5" customHeight="1" hidden="1">
      <c r="BA345" s="413"/>
      <c r="BB345" s="417"/>
      <c r="BC345" s="417"/>
      <c r="BD345" s="417"/>
      <c r="BE345" s="382" t="s">
        <v>30</v>
      </c>
      <c r="BF345" s="532">
        <f>SUM(BF343:BF344)</f>
        <v>0</v>
      </c>
      <c r="BG345" s="429"/>
      <c r="BH345" s="430"/>
      <c r="BI345" s="15"/>
      <c r="BJ345" s="550"/>
    </row>
    <row r="346" spans="53:62" ht="12.75" hidden="1">
      <c r="BA346" s="413"/>
      <c r="BB346" s="678" t="s">
        <v>135</v>
      </c>
      <c r="BC346" s="683"/>
      <c r="BD346" s="683"/>
      <c r="BE346" s="679"/>
      <c r="BF346" s="331" t="s">
        <v>5</v>
      </c>
      <c r="BG346" s="437"/>
      <c r="BH346" s="438"/>
      <c r="BJ346" s="550"/>
    </row>
    <row r="347" spans="53:62" ht="12.75" customHeight="1" hidden="1">
      <c r="BA347" s="413" t="s">
        <v>151</v>
      </c>
      <c r="BB347" s="687" t="s">
        <v>154</v>
      </c>
      <c r="BC347" s="688"/>
      <c r="BD347" s="688"/>
      <c r="BE347" s="689"/>
      <c r="BF347" s="585"/>
      <c r="BG347" s="184" t="s">
        <v>81</v>
      </c>
      <c r="BH347" s="168" t="s">
        <v>80</v>
      </c>
      <c r="BI347" s="15"/>
      <c r="BJ347" s="550"/>
    </row>
    <row r="348" spans="53:62" ht="0.75" customHeight="1" hidden="1">
      <c r="BA348" s="413"/>
      <c r="BB348" s="261"/>
      <c r="BC348" s="261"/>
      <c r="BD348" s="261"/>
      <c r="BE348" s="261"/>
      <c r="BF348" s="174"/>
      <c r="BG348" s="205"/>
      <c r="BH348" s="206"/>
      <c r="BJ348" s="550"/>
    </row>
    <row r="349" spans="53:62" ht="12.75" customHeight="1" hidden="1">
      <c r="BA349" s="413"/>
      <c r="BB349" s="428"/>
      <c r="BC349" s="428"/>
      <c r="BD349" s="428"/>
      <c r="BE349" s="382" t="s">
        <v>30</v>
      </c>
      <c r="BF349" s="403">
        <f>SUM(BF347:BF348)</f>
        <v>0</v>
      </c>
      <c r="BG349" s="429"/>
      <c r="BH349" s="430"/>
      <c r="BJ349" s="550"/>
    </row>
    <row r="350" spans="4:62" ht="12.75" hidden="1">
      <c r="D350" s="2"/>
      <c r="E350" s="2"/>
      <c r="F350" s="2"/>
      <c r="G350" s="2"/>
      <c r="BA350" s="415"/>
      <c r="BB350" s="431"/>
      <c r="BC350" s="431"/>
      <c r="BD350" s="431"/>
      <c r="BE350" s="431"/>
      <c r="BF350" s="432"/>
      <c r="BG350" s="433"/>
      <c r="BH350" s="434"/>
      <c r="BI350" s="18"/>
      <c r="BJ350" s="383"/>
    </row>
    <row r="351" spans="4:62" ht="12.75" hidden="1">
      <c r="D351" s="2"/>
      <c r="E351" s="2"/>
      <c r="F351" s="2"/>
      <c r="G351" s="2"/>
      <c r="BA351" s="416"/>
      <c r="BB351" s="417"/>
      <c r="BC351" s="417"/>
      <c r="BD351" s="418"/>
      <c r="BE351" s="418"/>
      <c r="BF351" s="418"/>
      <c r="BG351" s="342"/>
      <c r="BH351" s="342"/>
      <c r="BJ351" s="552"/>
    </row>
    <row r="352" spans="4:62" ht="12.75" hidden="1">
      <c r="D352" s="2"/>
      <c r="E352" s="2"/>
      <c r="F352" s="2"/>
      <c r="G352" s="2"/>
      <c r="BA352" s="343"/>
      <c r="BB352" s="342"/>
      <c r="BC352" s="342"/>
      <c r="BD352" s="419"/>
      <c r="BE352" s="420" t="s">
        <v>153</v>
      </c>
      <c r="BF352" s="421">
        <f>MSTNGesamt_Zeitplan</f>
        <v>0</v>
      </c>
      <c r="BG352" s="362"/>
      <c r="BH352" s="342"/>
      <c r="BJ352" s="347"/>
    </row>
    <row r="353" spans="4:62" ht="12.75" hidden="1">
      <c r="D353" s="2"/>
      <c r="E353" s="2"/>
      <c r="F353" s="2"/>
      <c r="G353" s="2"/>
      <c r="BA353" s="343"/>
      <c r="BB353" s="342"/>
      <c r="BC353" s="342"/>
      <c r="BD353" s="419"/>
      <c r="BE353" s="420" t="s">
        <v>16</v>
      </c>
      <c r="BF353" s="422">
        <f>BF320+BF325+BF330</f>
        <v>0</v>
      </c>
      <c r="BG353" s="362"/>
      <c r="BH353" s="342"/>
      <c r="BJ353" s="347"/>
    </row>
    <row r="354" spans="4:62" ht="12.75" hidden="1">
      <c r="D354" s="2"/>
      <c r="E354" s="2"/>
      <c r="F354" s="2"/>
      <c r="G354" s="2"/>
      <c r="BA354" s="343"/>
      <c r="BB354" s="342"/>
      <c r="BC354" s="342"/>
      <c r="BD354" s="419"/>
      <c r="BE354" s="420" t="s">
        <v>40</v>
      </c>
      <c r="BF354" s="423">
        <f>IF(BF352=0,"",BF353/BF352)</f>
      </c>
      <c r="BG354" s="690"/>
      <c r="BH354" s="690"/>
      <c r="BJ354" s="347"/>
    </row>
    <row r="355" spans="4:62" ht="12.75" hidden="1">
      <c r="D355" s="2"/>
      <c r="E355" s="2"/>
      <c r="F355" s="2"/>
      <c r="G355" s="2"/>
      <c r="BA355" s="343"/>
      <c r="BB355" s="342"/>
      <c r="BC355" s="342"/>
      <c r="BD355" s="362"/>
      <c r="BE355" s="369"/>
      <c r="BF355" s="362"/>
      <c r="BG355" s="365"/>
      <c r="BH355" s="406"/>
      <c r="BJ355" s="347"/>
    </row>
    <row r="356" spans="4:62" ht="12.75" hidden="1">
      <c r="D356" s="2"/>
      <c r="E356" s="2"/>
      <c r="F356" s="2"/>
      <c r="G356" s="2"/>
      <c r="BA356" s="343"/>
      <c r="BB356" s="342"/>
      <c r="BC356" s="342"/>
      <c r="BD356" s="419"/>
      <c r="BE356" s="424" t="s">
        <v>17</v>
      </c>
      <c r="BF356" s="425">
        <f>ROUND(BF337+BF341+BF345+BF349,2)</f>
        <v>0</v>
      </c>
      <c r="BG356" s="691">
        <f>IF(BF358=0,"",BF356/BF358)</f>
      </c>
      <c r="BH356" s="692"/>
      <c r="BJ356" s="347"/>
    </row>
    <row r="357" spans="4:62" ht="12.75" hidden="1">
      <c r="D357" s="2"/>
      <c r="E357" s="2"/>
      <c r="F357" s="2"/>
      <c r="G357" s="2"/>
      <c r="BA357" s="343"/>
      <c r="BB357" s="342"/>
      <c r="BC357" s="342"/>
      <c r="BD357" s="362"/>
      <c r="BE357" s="360"/>
      <c r="BF357" s="362"/>
      <c r="BG357" s="365"/>
      <c r="BH357" s="406"/>
      <c r="BJ357" s="347"/>
    </row>
    <row r="358" spans="4:62" ht="12.75" hidden="1">
      <c r="D358" s="2"/>
      <c r="E358" s="2"/>
      <c r="F358" s="2"/>
      <c r="G358" s="2"/>
      <c r="BA358" s="426" t="s">
        <v>50</v>
      </c>
      <c r="BB358" s="342"/>
      <c r="BC358" s="342"/>
      <c r="BD358" s="419"/>
      <c r="BE358" s="424" t="s">
        <v>33</v>
      </c>
      <c r="BF358" s="425">
        <f>BF353+BF356</f>
        <v>0</v>
      </c>
      <c r="BG358" s="365"/>
      <c r="BH358" s="406"/>
      <c r="BJ358" s="347"/>
    </row>
    <row r="359" spans="53:62" ht="12.75" hidden="1">
      <c r="BA359" s="362" t="s">
        <v>92</v>
      </c>
      <c r="BB359" s="342"/>
      <c r="BC359" s="342"/>
      <c r="BD359" s="347"/>
      <c r="BE359" s="381"/>
      <c r="BF359" s="427"/>
      <c r="BG359" s="342"/>
      <c r="BH359" s="342"/>
      <c r="BJ359" s="347"/>
    </row>
    <row r="360" spans="53:62" ht="12.75" hidden="1">
      <c r="BA360" s="362" t="s">
        <v>49</v>
      </c>
      <c r="BB360" s="342"/>
      <c r="BC360" s="342"/>
      <c r="BD360" s="342"/>
      <c r="BE360" s="342"/>
      <c r="BF360" s="342"/>
      <c r="BG360" s="342"/>
      <c r="BH360" s="342"/>
      <c r="BJ360" s="553"/>
    </row>
    <row r="361" spans="53:62" ht="12.75" hidden="1">
      <c r="BA361" s="343"/>
      <c r="BB361" s="342"/>
      <c r="BC361" s="342"/>
      <c r="BD361" s="342"/>
      <c r="BE361" s="342"/>
      <c r="BF361" s="342"/>
      <c r="BG361" s="342"/>
      <c r="BH361" s="342"/>
      <c r="BJ361" s="342"/>
    </row>
    <row r="362" spans="53:62" ht="12.75" hidden="1">
      <c r="BA362" s="343"/>
      <c r="BB362" s="342"/>
      <c r="BC362" s="342"/>
      <c r="BD362" s="342"/>
      <c r="BE362" s="342"/>
      <c r="BF362" s="342"/>
      <c r="BG362" s="342"/>
      <c r="BH362" s="342"/>
      <c r="BJ362" s="342"/>
    </row>
    <row r="363" spans="53:62" ht="12.75" hidden="1">
      <c r="BA363" s="343"/>
      <c r="BB363" s="342"/>
      <c r="BC363" s="342"/>
      <c r="BD363" s="406"/>
      <c r="BE363" s="406"/>
      <c r="BF363" s="406"/>
      <c r="BG363" s="399"/>
      <c r="BH363" s="342"/>
      <c r="BJ363" s="342"/>
    </row>
    <row r="364" spans="56:59" ht="12.75" hidden="1">
      <c r="BD364" s="25"/>
      <c r="BE364" s="25"/>
      <c r="BF364" s="25"/>
      <c r="BG364" s="26"/>
    </row>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spans="79:90" ht="12.75" hidden="1">
      <c r="CA506" s="342"/>
      <c r="CB506" s="343" t="s">
        <v>122</v>
      </c>
      <c r="CC506" s="342"/>
      <c r="CD506" s="342"/>
      <c r="CE506" s="342"/>
      <c r="CF506" s="342"/>
      <c r="CG506" s="342"/>
      <c r="CH506" s="342"/>
      <c r="CI506" s="342"/>
      <c r="CJ506" s="342"/>
      <c r="CK506" s="342"/>
      <c r="CL506" s="342"/>
    </row>
    <row r="507" spans="79:92" ht="15" hidden="1">
      <c r="CA507" s="186"/>
      <c r="CB507" s="186" t="s">
        <v>122</v>
      </c>
      <c r="CC507" s="12"/>
      <c r="CD507" s="12"/>
      <c r="CE507" s="187"/>
      <c r="CF507" s="187"/>
      <c r="CG507" s="187"/>
      <c r="CH507" s="12"/>
      <c r="CI507" s="12"/>
      <c r="CJ507" s="12"/>
      <c r="CK507" s="12"/>
      <c r="CL507" s="12"/>
      <c r="CN507" s="3"/>
    </row>
    <row r="508" spans="79:90" ht="15" hidden="1">
      <c r="CA508" s="12"/>
      <c r="CB508" s="186"/>
      <c r="CC508" s="12"/>
      <c r="CD508" s="12"/>
      <c r="CE508" s="187"/>
      <c r="CF508" s="187"/>
      <c r="CG508" s="187"/>
      <c r="CH508" s="12"/>
      <c r="CI508" s="12"/>
      <c r="CJ508" s="12"/>
      <c r="CK508" s="12"/>
      <c r="CL508" s="12"/>
    </row>
    <row r="509" spans="79:90" ht="12.75" customHeight="1" hidden="1">
      <c r="CA509" s="12"/>
      <c r="CB509" s="186"/>
      <c r="CC509" s="166"/>
      <c r="CD509" s="188" t="s">
        <v>54</v>
      </c>
      <c r="CE509" s="693">
        <f>F23</f>
        <v>0</v>
      </c>
      <c r="CF509" s="694"/>
      <c r="CG509" s="694"/>
      <c r="CH509" s="694"/>
      <c r="CI509" s="694"/>
      <c r="CJ509" s="695"/>
      <c r="CK509" s="696">
        <f>P23</f>
        <v>0</v>
      </c>
      <c r="CL509" s="697"/>
    </row>
    <row r="510" spans="79:90" ht="15" hidden="1">
      <c r="CA510" s="12"/>
      <c r="CB510" s="186"/>
      <c r="CC510" s="166"/>
      <c r="CD510" s="189"/>
      <c r="CE510" s="189"/>
      <c r="CF510" s="189"/>
      <c r="CG510" s="189"/>
      <c r="CH510" s="189"/>
      <c r="CI510" s="189"/>
      <c r="CJ510" s="19"/>
      <c r="CK510" s="12"/>
      <c r="CL510" s="12"/>
    </row>
    <row r="511" spans="79:90" ht="12.75" hidden="1">
      <c r="CA511" s="12"/>
      <c r="CB511" s="190" t="s">
        <v>123</v>
      </c>
      <c r="CC511" s="191"/>
      <c r="CD511" s="191"/>
      <c r="CE511" s="192"/>
      <c r="CF511" s="192"/>
      <c r="CG511" s="192"/>
      <c r="CH511" s="191"/>
      <c r="CI511" s="191"/>
      <c r="CJ511" s="191"/>
      <c r="CK511" s="191"/>
      <c r="CL511" s="193"/>
    </row>
    <row r="512" spans="79:90" ht="12.75" customHeight="1" hidden="1">
      <c r="CA512" s="12"/>
      <c r="CB512" s="194"/>
      <c r="CC512" s="19"/>
      <c r="CD512" s="19"/>
      <c r="CE512" s="195"/>
      <c r="CF512" s="195"/>
      <c r="CG512" s="195"/>
      <c r="CH512" s="19"/>
      <c r="CI512" s="19"/>
      <c r="CJ512" s="19"/>
      <c r="CK512" s="19"/>
      <c r="CL512" s="177"/>
    </row>
    <row r="513" spans="79:91" ht="12.75" customHeight="1" hidden="1">
      <c r="CA513" s="196"/>
      <c r="CB513" s="197"/>
      <c r="CC513" s="332" t="s">
        <v>124</v>
      </c>
      <c r="CD513" s="332" t="s">
        <v>125</v>
      </c>
      <c r="CE513" s="332" t="s">
        <v>126</v>
      </c>
      <c r="CF513" s="698" t="s">
        <v>127</v>
      </c>
      <c r="CG513" s="699"/>
      <c r="CH513" s="699"/>
      <c r="CI513" s="700"/>
      <c r="CJ513" s="198"/>
      <c r="CK513" s="199"/>
      <c r="CL513" s="200"/>
      <c r="CM513" s="397"/>
    </row>
    <row r="514" spans="79:91" ht="12.75" customHeight="1" hidden="1">
      <c r="CA514" s="12"/>
      <c r="CB514" s="304" t="s">
        <v>252</v>
      </c>
      <c r="CC514" s="588"/>
      <c r="CD514" s="589"/>
      <c r="CE514" s="303">
        <f>IF(ISERROR(ROUND(Einheitspreis_MSTN*CD514,2)),0,ROUND(Einheitspreis_MSTN*CD514,2))</f>
        <v>0</v>
      </c>
      <c r="CF514" s="701"/>
      <c r="CG514" s="702"/>
      <c r="CH514" s="702"/>
      <c r="CI514" s="703"/>
      <c r="CJ514" s="184" t="s">
        <v>81</v>
      </c>
      <c r="CK514" s="168" t="s">
        <v>80</v>
      </c>
      <c r="CL514" s="177"/>
      <c r="CM514" s="394"/>
    </row>
    <row r="515" spans="79:90" ht="0.75" customHeight="1" hidden="1">
      <c r="CA515" s="12"/>
      <c r="CB515" s="201"/>
      <c r="CC515" s="202"/>
      <c r="CD515" s="203"/>
      <c r="CE515" s="203"/>
      <c r="CF515" s="204"/>
      <c r="CG515" s="185"/>
      <c r="CH515" s="185"/>
      <c r="CI515" s="185"/>
      <c r="CJ515" s="205"/>
      <c r="CK515" s="206"/>
      <c r="CL515" s="177"/>
    </row>
    <row r="516" spans="79:91" ht="12.75" customHeight="1" hidden="1">
      <c r="CA516" s="12"/>
      <c r="CB516" s="395"/>
      <c r="CC516" s="515" t="s">
        <v>30</v>
      </c>
      <c r="CD516" s="207">
        <f>ROUND(SUM(CD514:CD515),2)</f>
        <v>0</v>
      </c>
      <c r="CE516" s="207">
        <f>ROUND(SUM(CE514:CE515),2)</f>
        <v>0</v>
      </c>
      <c r="CF516" s="19"/>
      <c r="CG516" s="208"/>
      <c r="CH516" s="208"/>
      <c r="CI516" s="19"/>
      <c r="CJ516" s="19"/>
      <c r="CK516" s="19"/>
      <c r="CL516" s="177"/>
      <c r="CM516" s="394"/>
    </row>
    <row r="517" spans="79:91" ht="12.75" hidden="1">
      <c r="CA517" s="12"/>
      <c r="CB517" s="377"/>
      <c r="CC517" s="378"/>
      <c r="CD517" s="378"/>
      <c r="CE517" s="211"/>
      <c r="CF517" s="396"/>
      <c r="CG517" s="212"/>
      <c r="CH517" s="212"/>
      <c r="CI517" s="378"/>
      <c r="CJ517" s="378"/>
      <c r="CK517" s="378"/>
      <c r="CL517" s="383"/>
      <c r="CM517" s="394"/>
    </row>
    <row r="518" spans="79:91" ht="12.75" hidden="1">
      <c r="CA518" s="12"/>
      <c r="CB518" s="12"/>
      <c r="CC518" s="12"/>
      <c r="CD518" s="12"/>
      <c r="CE518" s="20"/>
      <c r="CF518" s="214"/>
      <c r="CG518" s="215"/>
      <c r="CH518" s="215"/>
      <c r="CI518" s="12"/>
      <c r="CJ518" s="12"/>
      <c r="CK518" s="12"/>
      <c r="CL518" s="12"/>
      <c r="CM518" s="394"/>
    </row>
    <row r="519" spans="79:91" ht="12.75" customHeight="1" hidden="1">
      <c r="CA519" s="12"/>
      <c r="CB519" s="190" t="s">
        <v>128</v>
      </c>
      <c r="CC519" s="191"/>
      <c r="CD519" s="191"/>
      <c r="CE519" s="216"/>
      <c r="CF519" s="217"/>
      <c r="CG519" s="218"/>
      <c r="CH519" s="218"/>
      <c r="CI519" s="191"/>
      <c r="CJ519" s="191"/>
      <c r="CK519" s="191"/>
      <c r="CL519" s="193"/>
      <c r="CM519" s="394"/>
    </row>
    <row r="520" spans="79:91" ht="12.75" customHeight="1" hidden="1">
      <c r="CA520" s="12"/>
      <c r="CB520" s="201"/>
      <c r="CC520" s="19"/>
      <c r="CD520" s="19"/>
      <c r="CE520" s="20"/>
      <c r="CF520" s="214"/>
      <c r="CG520" s="208"/>
      <c r="CH520" s="208"/>
      <c r="CI520" s="19"/>
      <c r="CJ520" s="19"/>
      <c r="CK520" s="19"/>
      <c r="CL520" s="177"/>
      <c r="CM520" s="394"/>
    </row>
    <row r="521" spans="79:90" ht="12.75" customHeight="1" hidden="1">
      <c r="CA521" s="196"/>
      <c r="CB521" s="197"/>
      <c r="CC521" s="332" t="s">
        <v>124</v>
      </c>
      <c r="CD521" s="332" t="s">
        <v>125</v>
      </c>
      <c r="CE521" s="332" t="s">
        <v>263</v>
      </c>
      <c r="CF521" s="333" t="s">
        <v>126</v>
      </c>
      <c r="CG521" s="698" t="s">
        <v>127</v>
      </c>
      <c r="CH521" s="704"/>
      <c r="CI521" s="705"/>
      <c r="CJ521" s="198"/>
      <c r="CK521" s="199"/>
      <c r="CL521" s="200"/>
    </row>
    <row r="522" spans="79:91" ht="12.75" customHeight="1" hidden="1">
      <c r="CA522" s="12"/>
      <c r="CB522" s="304" t="s">
        <v>151</v>
      </c>
      <c r="CC522" s="588"/>
      <c r="CD522" s="589"/>
      <c r="CE522" s="590"/>
      <c r="CF522" s="303">
        <f>IF(ISERROR(ROUND(Einheitspreis_MSTN*CD522*CE522,2)),0,ROUND(Einheitspreis_MSTN*CD522*CE522,2))</f>
        <v>0</v>
      </c>
      <c r="CG522" s="708" t="s">
        <v>154</v>
      </c>
      <c r="CH522" s="709"/>
      <c r="CI522" s="710"/>
      <c r="CJ522" s="184" t="s">
        <v>81</v>
      </c>
      <c r="CK522" s="168" t="s">
        <v>80</v>
      </c>
      <c r="CL522" s="177"/>
      <c r="CM522" s="48"/>
    </row>
    <row r="523" spans="79:90" ht="0.75" customHeight="1" hidden="1">
      <c r="CA523" s="12"/>
      <c r="CB523" s="201"/>
      <c r="CC523" s="202"/>
      <c r="CD523" s="203"/>
      <c r="CE523" s="203"/>
      <c r="CF523" s="204"/>
      <c r="CG523" s="185"/>
      <c r="CH523" s="185"/>
      <c r="CI523" s="185"/>
      <c r="CJ523" s="205"/>
      <c r="CK523" s="206"/>
      <c r="CL523" s="177"/>
    </row>
    <row r="524" spans="79:90" ht="12.75" customHeight="1" hidden="1">
      <c r="CA524" s="12"/>
      <c r="CB524" s="201"/>
      <c r="CC524" s="20" t="s">
        <v>30</v>
      </c>
      <c r="CD524" s="207">
        <f>ROUND(SUM(CD522:CD523),2)</f>
        <v>0</v>
      </c>
      <c r="CE524" s="20" t="s">
        <v>30</v>
      </c>
      <c r="CF524" s="207">
        <f>ROUND(SUM(CF522:CF523),2)</f>
        <v>0</v>
      </c>
      <c r="CG524" s="497"/>
      <c r="CH524" s="208"/>
      <c r="CI524" s="19"/>
      <c r="CJ524" s="19"/>
      <c r="CK524" s="19"/>
      <c r="CL524" s="177"/>
    </row>
    <row r="525" spans="79:90" ht="12.75" hidden="1">
      <c r="CA525" s="12"/>
      <c r="CB525" s="209"/>
      <c r="CC525" s="210"/>
      <c r="CD525" s="210"/>
      <c r="CE525" s="211"/>
      <c r="CF525" s="219"/>
      <c r="CG525" s="212"/>
      <c r="CH525" s="212"/>
      <c r="CI525" s="210"/>
      <c r="CJ525" s="210"/>
      <c r="CK525" s="210"/>
      <c r="CL525" s="213"/>
    </row>
    <row r="526" spans="79:90" ht="12.75" hidden="1">
      <c r="CA526" s="12"/>
      <c r="CB526" s="19"/>
      <c r="CC526" s="19"/>
      <c r="CD526" s="19"/>
      <c r="CE526" s="20"/>
      <c r="CF526" s="214"/>
      <c r="CG526" s="208"/>
      <c r="CH526" s="208"/>
      <c r="CI526" s="19"/>
      <c r="CJ526" s="19"/>
      <c r="CK526" s="19"/>
      <c r="CL526" s="19"/>
    </row>
    <row r="527" spans="79:90" ht="13.5" customHeight="1" hidden="1">
      <c r="CA527" s="12"/>
      <c r="CB527" s="19"/>
      <c r="CC527" s="19"/>
      <c r="CD527" s="19"/>
      <c r="CE527" s="723" t="s">
        <v>333</v>
      </c>
      <c r="CF527" s="724"/>
      <c r="CG527" s="724"/>
      <c r="CH527" s="724"/>
      <c r="CI527" s="498">
        <f>MSTNGesamt_Zeitplan+CD516</f>
        <v>0</v>
      </c>
      <c r="CJ527" s="19"/>
      <c r="CK527" s="19"/>
      <c r="CL527" s="19"/>
    </row>
    <row r="528" spans="79:90" ht="12.75" hidden="1">
      <c r="CA528" s="12"/>
      <c r="CB528" s="19"/>
      <c r="CC528" s="342"/>
      <c r="CD528" s="342"/>
      <c r="CE528" s="636" t="s">
        <v>339</v>
      </c>
      <c r="CF528" s="637"/>
      <c r="CG528" s="637"/>
      <c r="CH528" s="638"/>
      <c r="CI528" s="498">
        <f>CD12</f>
        <v>0</v>
      </c>
      <c r="CJ528" s="19"/>
      <c r="CK528" s="19"/>
      <c r="CL528" s="19"/>
    </row>
    <row r="529" spans="79:90" ht="12.75" hidden="1">
      <c r="CA529" s="12"/>
      <c r="CB529" s="19"/>
      <c r="CC529" s="342"/>
      <c r="CD529" s="342"/>
      <c r="CE529" s="636" t="s">
        <v>334</v>
      </c>
      <c r="CF529" s="637"/>
      <c r="CG529" s="637"/>
      <c r="CH529" s="638"/>
      <c r="CI529" s="398">
        <f>CE516+CF524</f>
        <v>0</v>
      </c>
      <c r="CJ529" s="19"/>
      <c r="CK529" s="19"/>
      <c r="CL529" s="19"/>
    </row>
    <row r="530" spans="79:90" ht="12.75" hidden="1">
      <c r="CA530" s="12"/>
      <c r="CB530" s="19"/>
      <c r="CC530" s="342"/>
      <c r="CD530" s="342"/>
      <c r="CE530" s="636" t="s">
        <v>338</v>
      </c>
      <c r="CF530" s="637"/>
      <c r="CG530" s="637"/>
      <c r="CH530" s="638"/>
      <c r="CI530" s="561">
        <f>IF(ISERROR(CI529/CI528),0,(CI529/CI528))</f>
        <v>0</v>
      </c>
      <c r="CJ530" s="19"/>
      <c r="CK530" s="19"/>
      <c r="CL530" s="19"/>
    </row>
    <row r="531" spans="79:90" ht="12.75" hidden="1">
      <c r="CA531" s="12"/>
      <c r="CB531" s="12"/>
      <c r="CC531" s="12"/>
      <c r="CD531" s="12"/>
      <c r="CE531" s="20"/>
      <c r="CF531" s="214"/>
      <c r="CG531" s="215"/>
      <c r="CH531" s="215"/>
      <c r="CI531" s="12"/>
      <c r="CJ531" s="12"/>
      <c r="CK531" s="12"/>
      <c r="CL531" s="12"/>
    </row>
    <row r="532" spans="79:90" ht="12.75" hidden="1">
      <c r="CA532" s="12"/>
      <c r="CB532" s="190" t="s">
        <v>129</v>
      </c>
      <c r="CC532" s="191"/>
      <c r="CD532" s="191"/>
      <c r="CE532" s="216"/>
      <c r="CF532" s="217"/>
      <c r="CG532" s="218"/>
      <c r="CH532" s="218"/>
      <c r="CI532" s="191"/>
      <c r="CJ532" s="191"/>
      <c r="CK532" s="191"/>
      <c r="CL532" s="193"/>
    </row>
    <row r="533" spans="79:90" ht="12.75" hidden="1">
      <c r="CA533" s="12"/>
      <c r="CB533" s="201"/>
      <c r="CC533" s="19"/>
      <c r="CD533" s="19"/>
      <c r="CE533" s="195"/>
      <c r="CF533" s="195"/>
      <c r="CG533" s="195"/>
      <c r="CH533" s="19"/>
      <c r="CI533" s="19"/>
      <c r="CJ533" s="19"/>
      <c r="CK533" s="19"/>
      <c r="CL533" s="177"/>
    </row>
    <row r="534" spans="79:90" ht="12.75" customHeight="1" hidden="1">
      <c r="CA534" s="220"/>
      <c r="CB534" s="221"/>
      <c r="CC534" s="327" t="s">
        <v>124</v>
      </c>
      <c r="CD534" s="327" t="s">
        <v>130</v>
      </c>
      <c r="CE534" s="334" t="s">
        <v>264</v>
      </c>
      <c r="CF534" s="332" t="s">
        <v>126</v>
      </c>
      <c r="CG534" s="332" t="s">
        <v>131</v>
      </c>
      <c r="CH534" s="706" t="s">
        <v>127</v>
      </c>
      <c r="CI534" s="711"/>
      <c r="CJ534" s="222"/>
      <c r="CK534" s="222"/>
      <c r="CL534" s="223"/>
    </row>
    <row r="535" spans="79:90" ht="12.75" customHeight="1" hidden="1">
      <c r="CA535" s="12"/>
      <c r="CB535" s="288" t="s">
        <v>151</v>
      </c>
      <c r="CC535" s="588"/>
      <c r="CD535" s="589"/>
      <c r="CE535" s="586"/>
      <c r="CF535" s="224">
        <f>ROUND(CD535*CE535,2)</f>
        <v>0</v>
      </c>
      <c r="CG535" s="591"/>
      <c r="CH535" s="712"/>
      <c r="CI535" s="713"/>
      <c r="CJ535" s="184" t="s">
        <v>81</v>
      </c>
      <c r="CK535" s="168" t="s">
        <v>80</v>
      </c>
      <c r="CL535" s="177"/>
    </row>
    <row r="536" spans="79:90" ht="0.75" customHeight="1" hidden="1">
      <c r="CA536" s="12"/>
      <c r="CB536" s="201"/>
      <c r="CC536" s="202"/>
      <c r="CD536" s="203"/>
      <c r="CE536" s="225"/>
      <c r="CF536" s="203"/>
      <c r="CG536" s="226"/>
      <c r="CH536" s="227"/>
      <c r="CI536" s="228"/>
      <c r="CJ536" s="205"/>
      <c r="CK536" s="206"/>
      <c r="CL536" s="177"/>
    </row>
    <row r="537" spans="79:90" ht="12.75" customHeight="1" hidden="1">
      <c r="CA537" s="12"/>
      <c r="CB537" s="201"/>
      <c r="CC537" s="20" t="s">
        <v>30</v>
      </c>
      <c r="CD537" s="523">
        <f>ROUND(SUM(CD535:CD536),2)</f>
        <v>0</v>
      </c>
      <c r="CE537" s="20" t="s">
        <v>30</v>
      </c>
      <c r="CF537" s="207">
        <f>ROUND(SUM(CF535:CF536),2)</f>
        <v>0</v>
      </c>
      <c r="CG537" s="187"/>
      <c r="CH537" s="19"/>
      <c r="CI537" s="19"/>
      <c r="CJ537" s="19"/>
      <c r="CK537" s="19"/>
      <c r="CL537" s="177"/>
    </row>
    <row r="538" spans="79:90" ht="12.75" hidden="1">
      <c r="CA538" s="12"/>
      <c r="CB538" s="229"/>
      <c r="CC538" s="210"/>
      <c r="CD538" s="210"/>
      <c r="CE538" s="230"/>
      <c r="CF538" s="231"/>
      <c r="CG538" s="232"/>
      <c r="CH538" s="210"/>
      <c r="CI538" s="210"/>
      <c r="CJ538" s="210"/>
      <c r="CK538" s="210"/>
      <c r="CL538" s="213"/>
    </row>
    <row r="539" spans="79:90" ht="12.75" hidden="1">
      <c r="CA539" s="12"/>
      <c r="CB539" s="233"/>
      <c r="CC539" s="12"/>
      <c r="CD539" s="12"/>
      <c r="CE539" s="187"/>
      <c r="CF539" s="234"/>
      <c r="CG539" s="235"/>
      <c r="CH539" s="12"/>
      <c r="CI539" s="12"/>
      <c r="CJ539" s="12"/>
      <c r="CK539" s="12"/>
      <c r="CL539" s="12"/>
    </row>
    <row r="540" spans="79:90" ht="12.75" hidden="1">
      <c r="CA540" s="12"/>
      <c r="CB540" s="190" t="s">
        <v>311</v>
      </c>
      <c r="CC540" s="191"/>
      <c r="CD540" s="191"/>
      <c r="CE540" s="216"/>
      <c r="CF540" s="217"/>
      <c r="CG540" s="218"/>
      <c r="CH540" s="218"/>
      <c r="CI540" s="191"/>
      <c r="CJ540" s="191"/>
      <c r="CK540" s="191"/>
      <c r="CL540" s="193"/>
    </row>
    <row r="541" spans="79:90" ht="12.75" hidden="1">
      <c r="CA541" s="12"/>
      <c r="CB541" s="201"/>
      <c r="CC541" s="19"/>
      <c r="CD541" s="19"/>
      <c r="CE541" s="195"/>
      <c r="CF541" s="195"/>
      <c r="CG541" s="195"/>
      <c r="CH541" s="19"/>
      <c r="CI541" s="19"/>
      <c r="CJ541" s="19"/>
      <c r="CK541" s="19"/>
      <c r="CL541" s="177"/>
    </row>
    <row r="542" spans="79:90" ht="12.75" hidden="1">
      <c r="CA542" s="12"/>
      <c r="CB542" s="221"/>
      <c r="CC542" s="678" t="s">
        <v>132</v>
      </c>
      <c r="CD542" s="714"/>
      <c r="CE542" s="715"/>
      <c r="CF542" s="332" t="s">
        <v>126</v>
      </c>
      <c r="CG542" s="716" t="s">
        <v>127</v>
      </c>
      <c r="CH542" s="717"/>
      <c r="CI542" s="718"/>
      <c r="CJ542" s="222"/>
      <c r="CK542" s="222"/>
      <c r="CL542" s="223"/>
    </row>
    <row r="543" spans="79:90" ht="12.75" customHeight="1" hidden="1">
      <c r="CA543" s="12"/>
      <c r="CB543" s="288" t="s">
        <v>253</v>
      </c>
      <c r="CC543" s="719"/>
      <c r="CD543" s="720"/>
      <c r="CE543" s="721"/>
      <c r="CF543" s="592"/>
      <c r="CG543" s="722"/>
      <c r="CH543" s="640"/>
      <c r="CI543" s="641"/>
      <c r="CJ543" s="184" t="s">
        <v>81</v>
      </c>
      <c r="CK543" s="168" t="s">
        <v>80</v>
      </c>
      <c r="CL543" s="177"/>
    </row>
    <row r="544" spans="79:90" ht="0.75" customHeight="1" hidden="1">
      <c r="CA544" s="12"/>
      <c r="CB544" s="201"/>
      <c r="CC544" s="236"/>
      <c r="CD544" s="23"/>
      <c r="CE544" s="23"/>
      <c r="CF544" s="500"/>
      <c r="CG544" s="203"/>
      <c r="CH544" s="237"/>
      <c r="CI544" s="237"/>
      <c r="CJ544" s="205"/>
      <c r="CK544" s="206"/>
      <c r="CL544" s="177"/>
    </row>
    <row r="545" spans="79:90" ht="12.75" hidden="1">
      <c r="CA545" s="12"/>
      <c r="CB545" s="201"/>
      <c r="CC545" s="19"/>
      <c r="CD545" s="19"/>
      <c r="CE545" s="20" t="s">
        <v>30</v>
      </c>
      <c r="CF545" s="509">
        <f>ROUND(SUM(CF543:CF544),4)</f>
        <v>0</v>
      </c>
      <c r="CG545" s="238"/>
      <c r="CH545" s="19"/>
      <c r="CI545" s="19"/>
      <c r="CJ545" s="19"/>
      <c r="CK545" s="19"/>
      <c r="CL545" s="177"/>
    </row>
    <row r="546" spans="79:90" ht="12.75" hidden="1">
      <c r="CA546" s="12"/>
      <c r="CB546" s="229"/>
      <c r="CC546" s="210"/>
      <c r="CD546" s="210"/>
      <c r="CE546" s="230"/>
      <c r="CF546" s="231"/>
      <c r="CG546" s="232"/>
      <c r="CH546" s="210"/>
      <c r="CI546" s="210"/>
      <c r="CJ546" s="210"/>
      <c r="CK546" s="210"/>
      <c r="CL546" s="213"/>
    </row>
    <row r="547" spans="79:90" ht="12.75" hidden="1">
      <c r="CA547" s="12"/>
      <c r="CB547" s="233"/>
      <c r="CC547" s="12"/>
      <c r="CD547" s="12"/>
      <c r="CE547" s="187"/>
      <c r="CF547" s="234"/>
      <c r="CG547" s="235"/>
      <c r="CH547" s="12"/>
      <c r="CI547" s="12"/>
      <c r="CJ547" s="12"/>
      <c r="CK547" s="12"/>
      <c r="CL547" s="12"/>
    </row>
    <row r="548" spans="79:90" ht="12.75" hidden="1">
      <c r="CA548" s="12"/>
      <c r="CB548" s="190" t="s">
        <v>312</v>
      </c>
      <c r="CC548" s="191"/>
      <c r="CD548" s="191"/>
      <c r="CE548" s="216"/>
      <c r="CF548" s="217"/>
      <c r="CG548" s="218"/>
      <c r="CH548" s="218"/>
      <c r="CI548" s="191"/>
      <c r="CJ548" s="191"/>
      <c r="CK548" s="191"/>
      <c r="CL548" s="193"/>
    </row>
    <row r="549" spans="79:90" ht="12.75" hidden="1">
      <c r="CA549" s="12"/>
      <c r="CB549" s="201"/>
      <c r="CC549" s="19"/>
      <c r="CD549" s="19"/>
      <c r="CE549" s="195"/>
      <c r="CF549" s="195"/>
      <c r="CG549" s="195"/>
      <c r="CH549" s="19"/>
      <c r="CI549" s="19"/>
      <c r="CJ549" s="19"/>
      <c r="CK549" s="19"/>
      <c r="CL549" s="177"/>
    </row>
    <row r="550" spans="79:90" ht="12.75" customHeight="1" hidden="1">
      <c r="CA550" s="220"/>
      <c r="CB550" s="221"/>
      <c r="CC550" s="678" t="s">
        <v>132</v>
      </c>
      <c r="CD550" s="714"/>
      <c r="CE550" s="715"/>
      <c r="CF550" s="332" t="s">
        <v>126</v>
      </c>
      <c r="CG550" s="716" t="s">
        <v>127</v>
      </c>
      <c r="CH550" s="717"/>
      <c r="CI550" s="718"/>
      <c r="CJ550" s="222"/>
      <c r="CK550" s="222"/>
      <c r="CL550" s="223"/>
    </row>
    <row r="551" spans="79:90" ht="12.75" customHeight="1" hidden="1">
      <c r="CA551" s="12"/>
      <c r="CB551" s="288" t="s">
        <v>253</v>
      </c>
      <c r="CC551" s="719"/>
      <c r="CD551" s="720"/>
      <c r="CE551" s="721"/>
      <c r="CF551" s="592"/>
      <c r="CG551" s="722"/>
      <c r="CH551" s="640"/>
      <c r="CI551" s="641"/>
      <c r="CJ551" s="184" t="s">
        <v>81</v>
      </c>
      <c r="CK551" s="168" t="s">
        <v>80</v>
      </c>
      <c r="CL551" s="177"/>
    </row>
    <row r="552" spans="79:90" ht="0.75" customHeight="1" hidden="1">
      <c r="CA552" s="12"/>
      <c r="CB552" s="201"/>
      <c r="CC552" s="236"/>
      <c r="CD552" s="23"/>
      <c r="CE552" s="23"/>
      <c r="CF552" s="500"/>
      <c r="CG552" s="203"/>
      <c r="CH552" s="237"/>
      <c r="CI552" s="237"/>
      <c r="CJ552" s="205"/>
      <c r="CK552" s="206"/>
      <c r="CL552" s="177"/>
    </row>
    <row r="553" spans="79:90" ht="12.75" customHeight="1" hidden="1">
      <c r="CA553" s="12"/>
      <c r="CB553" s="201"/>
      <c r="CC553" s="19"/>
      <c r="CD553" s="19"/>
      <c r="CE553" s="20" t="s">
        <v>30</v>
      </c>
      <c r="CF553" s="509">
        <f>ROUND(SUM(CF551:CF552),4)</f>
        <v>0</v>
      </c>
      <c r="CG553" s="238"/>
      <c r="CH553" s="19"/>
      <c r="CI553" s="19"/>
      <c r="CJ553" s="19"/>
      <c r="CK553" s="19"/>
      <c r="CL553" s="177"/>
    </row>
    <row r="554" spans="79:90" ht="12.75" hidden="1">
      <c r="CA554" s="12"/>
      <c r="CB554" s="229"/>
      <c r="CC554" s="210"/>
      <c r="CD554" s="210"/>
      <c r="CE554" s="230"/>
      <c r="CF554" s="231"/>
      <c r="CG554" s="232"/>
      <c r="CH554" s="210"/>
      <c r="CI554" s="210"/>
      <c r="CJ554" s="210"/>
      <c r="CK554" s="210"/>
      <c r="CL554" s="213"/>
    </row>
    <row r="555" spans="79:90" ht="12.75" hidden="1">
      <c r="CA555" s="12"/>
      <c r="CB555" s="12"/>
      <c r="CC555" s="12"/>
      <c r="CD555" s="12"/>
      <c r="CE555" s="187"/>
      <c r="CF555" s="187"/>
      <c r="CG555" s="187"/>
      <c r="CH555" s="12"/>
      <c r="CI555" s="12"/>
      <c r="CJ555" s="12"/>
      <c r="CK555" s="12"/>
      <c r="CL555" s="12"/>
    </row>
    <row r="556" spans="79:90" ht="12.75" hidden="1">
      <c r="CA556" s="12"/>
      <c r="CB556" s="239" t="s">
        <v>133</v>
      </c>
      <c r="CC556" s="191"/>
      <c r="CD556" s="191"/>
      <c r="CE556" s="240"/>
      <c r="CF556" s="240"/>
      <c r="CG556" s="240"/>
      <c r="CH556" s="241"/>
      <c r="CI556" s="191"/>
      <c r="CJ556" s="191"/>
      <c r="CK556" s="191"/>
      <c r="CL556" s="193"/>
    </row>
    <row r="557" spans="79:90" ht="12.75" hidden="1">
      <c r="CA557" s="12"/>
      <c r="CB557" s="242"/>
      <c r="CC557" s="19"/>
      <c r="CD557" s="19"/>
      <c r="CE557" s="188"/>
      <c r="CF557" s="188"/>
      <c r="CG557" s="188"/>
      <c r="CH557" s="243"/>
      <c r="CI557" s="19"/>
      <c r="CJ557" s="19"/>
      <c r="CK557" s="19"/>
      <c r="CL557" s="177"/>
    </row>
    <row r="558" spans="79:90" ht="12.75" customHeight="1" hidden="1">
      <c r="CA558" s="12"/>
      <c r="CB558" s="244"/>
      <c r="CC558" s="678" t="s">
        <v>134</v>
      </c>
      <c r="CD558" s="731"/>
      <c r="CE558" s="731"/>
      <c r="CF558" s="732"/>
      <c r="CG558" s="332" t="s">
        <v>126</v>
      </c>
      <c r="CH558" s="706" t="s">
        <v>127</v>
      </c>
      <c r="CI558" s="707"/>
      <c r="CJ558" s="19"/>
      <c r="CK558" s="19"/>
      <c r="CL558" s="177"/>
    </row>
    <row r="559" spans="79:90" ht="12.75" customHeight="1" hidden="1">
      <c r="CA559" s="12"/>
      <c r="CB559" s="289" t="s">
        <v>254</v>
      </c>
      <c r="CC559" s="725"/>
      <c r="CD559" s="725"/>
      <c r="CE559" s="725"/>
      <c r="CF559" s="725"/>
      <c r="CG559" s="593"/>
      <c r="CH559" s="631"/>
      <c r="CI559" s="632"/>
      <c r="CJ559" s="184" t="s">
        <v>81</v>
      </c>
      <c r="CK559" s="168" t="s">
        <v>80</v>
      </c>
      <c r="CL559" s="177"/>
    </row>
    <row r="560" spans="79:90" ht="0.75" customHeight="1" hidden="1">
      <c r="CA560" s="12"/>
      <c r="CB560" s="244"/>
      <c r="CC560" s="262"/>
      <c r="CD560" s="262"/>
      <c r="CE560" s="262"/>
      <c r="CF560" s="262"/>
      <c r="CG560" s="263"/>
      <c r="CH560" s="264"/>
      <c r="CI560" s="264"/>
      <c r="CJ560" s="205"/>
      <c r="CK560" s="206"/>
      <c r="CL560" s="177"/>
    </row>
    <row r="561" spans="79:90" ht="12.75" customHeight="1" hidden="1">
      <c r="CA561" s="12"/>
      <c r="CB561" s="244"/>
      <c r="CC561" s="265"/>
      <c r="CD561" s="265"/>
      <c r="CE561" s="265"/>
      <c r="CF561" s="266" t="s">
        <v>30</v>
      </c>
      <c r="CG561" s="267">
        <f>ROUND(SUM(CG559:CG560),2)</f>
        <v>0</v>
      </c>
      <c r="CH561" s="265"/>
      <c r="CI561" s="265"/>
      <c r="CJ561" s="19"/>
      <c r="CK561" s="19"/>
      <c r="CL561" s="177"/>
    </row>
    <row r="562" spans="79:90" ht="12.75" customHeight="1" hidden="1">
      <c r="CA562" s="12"/>
      <c r="CB562" s="244"/>
      <c r="CC562" s="726" t="s">
        <v>31</v>
      </c>
      <c r="CD562" s="727"/>
      <c r="CE562" s="727"/>
      <c r="CF562" s="728"/>
      <c r="CG562" s="332" t="s">
        <v>126</v>
      </c>
      <c r="CH562" s="729"/>
      <c r="CI562" s="730"/>
      <c r="CJ562" s="19"/>
      <c r="CK562" s="19"/>
      <c r="CL562" s="177"/>
    </row>
    <row r="563" spans="79:90" ht="12.75" customHeight="1" hidden="1">
      <c r="CA563" s="12"/>
      <c r="CB563" s="289" t="s">
        <v>254</v>
      </c>
      <c r="CC563" s="725" t="s">
        <v>154</v>
      </c>
      <c r="CD563" s="725"/>
      <c r="CE563" s="725"/>
      <c r="CF563" s="725"/>
      <c r="CG563" s="594"/>
      <c r="CH563" s="631" t="s">
        <v>154</v>
      </c>
      <c r="CI563" s="632"/>
      <c r="CJ563" s="184" t="s">
        <v>81</v>
      </c>
      <c r="CK563" s="168" t="s">
        <v>80</v>
      </c>
      <c r="CL563" s="177"/>
    </row>
    <row r="564" spans="79:90" ht="0.75" customHeight="1" hidden="1">
      <c r="CA564" s="12"/>
      <c r="CB564" s="244"/>
      <c r="CC564" s="262"/>
      <c r="CD564" s="262"/>
      <c r="CE564" s="262"/>
      <c r="CF564" s="262"/>
      <c r="CG564" s="268"/>
      <c r="CH564" s="262"/>
      <c r="CI564" s="262"/>
      <c r="CJ564" s="205"/>
      <c r="CK564" s="206"/>
      <c r="CL564" s="177"/>
    </row>
    <row r="565" spans="79:90" ht="12.75" customHeight="1" hidden="1">
      <c r="CA565" s="12"/>
      <c r="CB565" s="244"/>
      <c r="CC565" s="265"/>
      <c r="CD565" s="265"/>
      <c r="CE565" s="265"/>
      <c r="CF565" s="266" t="s">
        <v>30</v>
      </c>
      <c r="CG565" s="267">
        <f>ROUND(SUM(CG563:CG564),2)</f>
        <v>0</v>
      </c>
      <c r="CH565" s="265"/>
      <c r="CI565" s="265"/>
      <c r="CJ565" s="19"/>
      <c r="CK565" s="19"/>
      <c r="CL565" s="177"/>
    </row>
    <row r="566" spans="79:90" ht="12.75" customHeight="1" hidden="1">
      <c r="CA566" s="12"/>
      <c r="CB566" s="244"/>
      <c r="CC566" s="726" t="s">
        <v>32</v>
      </c>
      <c r="CD566" s="727"/>
      <c r="CE566" s="727"/>
      <c r="CF566" s="728"/>
      <c r="CG566" s="332" t="s">
        <v>126</v>
      </c>
      <c r="CH566" s="729"/>
      <c r="CI566" s="730"/>
      <c r="CJ566" s="19"/>
      <c r="CK566" s="19"/>
      <c r="CL566" s="177"/>
    </row>
    <row r="567" spans="79:90" ht="12.75" customHeight="1" hidden="1">
      <c r="CA567" s="12"/>
      <c r="CB567" s="289" t="s">
        <v>254</v>
      </c>
      <c r="CC567" s="725"/>
      <c r="CD567" s="725"/>
      <c r="CE567" s="725"/>
      <c r="CF567" s="725"/>
      <c r="CG567" s="594"/>
      <c r="CH567" s="631"/>
      <c r="CI567" s="632"/>
      <c r="CJ567" s="184" t="s">
        <v>81</v>
      </c>
      <c r="CK567" s="168" t="s">
        <v>80</v>
      </c>
      <c r="CL567" s="177"/>
    </row>
    <row r="568" spans="79:90" ht="0.75" customHeight="1" hidden="1">
      <c r="CA568" s="12"/>
      <c r="CB568" s="244"/>
      <c r="CC568" s="262"/>
      <c r="CD568" s="262"/>
      <c r="CE568" s="262"/>
      <c r="CF568" s="262"/>
      <c r="CG568" s="268"/>
      <c r="CH568" s="262"/>
      <c r="CI568" s="262"/>
      <c r="CJ568" s="205"/>
      <c r="CK568" s="206"/>
      <c r="CL568" s="177"/>
    </row>
    <row r="569" spans="79:90" ht="12.75" customHeight="1" hidden="1">
      <c r="CA569" s="12"/>
      <c r="CB569" s="244"/>
      <c r="CC569" s="265"/>
      <c r="CD569" s="265"/>
      <c r="CE569" s="265"/>
      <c r="CF569" s="266" t="s">
        <v>30</v>
      </c>
      <c r="CG569" s="267">
        <f>ROUND(SUM(CG567:CG568),2)</f>
        <v>0</v>
      </c>
      <c r="CH569" s="265"/>
      <c r="CI569" s="265"/>
      <c r="CJ569" s="19"/>
      <c r="CK569" s="19"/>
      <c r="CL569" s="177"/>
    </row>
    <row r="570" spans="79:90" ht="12.75" customHeight="1" hidden="1">
      <c r="CA570" s="12"/>
      <c r="CB570" s="244"/>
      <c r="CC570" s="726" t="s">
        <v>135</v>
      </c>
      <c r="CD570" s="739"/>
      <c r="CE570" s="739"/>
      <c r="CF570" s="740"/>
      <c r="CG570" s="332" t="s">
        <v>126</v>
      </c>
      <c r="CH570" s="729"/>
      <c r="CI570" s="730"/>
      <c r="CJ570" s="19"/>
      <c r="CK570" s="19"/>
      <c r="CL570" s="177"/>
    </row>
    <row r="571" spans="79:90" ht="12.75" customHeight="1" hidden="1">
      <c r="CA571" s="12"/>
      <c r="CB571" s="289" t="s">
        <v>254</v>
      </c>
      <c r="CC571" s="725"/>
      <c r="CD571" s="725"/>
      <c r="CE571" s="725"/>
      <c r="CF571" s="725"/>
      <c r="CG571" s="594"/>
      <c r="CH571" s="631"/>
      <c r="CI571" s="632"/>
      <c r="CJ571" s="184" t="s">
        <v>81</v>
      </c>
      <c r="CK571" s="168" t="s">
        <v>80</v>
      </c>
      <c r="CL571" s="177"/>
    </row>
    <row r="572" spans="79:90" ht="0.75" customHeight="1" hidden="1">
      <c r="CA572" s="12"/>
      <c r="CB572" s="244"/>
      <c r="CC572" s="173"/>
      <c r="CD572" s="173"/>
      <c r="CE572" s="173"/>
      <c r="CF572" s="173"/>
      <c r="CG572" s="203"/>
      <c r="CH572" s="227"/>
      <c r="CI572" s="227"/>
      <c r="CJ572" s="205"/>
      <c r="CK572" s="206"/>
      <c r="CL572" s="177"/>
    </row>
    <row r="573" spans="79:90" ht="12.75" hidden="1">
      <c r="CA573" s="12"/>
      <c r="CB573" s="244"/>
      <c r="CC573" s="173"/>
      <c r="CD573" s="173"/>
      <c r="CE573" s="173"/>
      <c r="CF573" s="269" t="s">
        <v>30</v>
      </c>
      <c r="CG573" s="267">
        <f>ROUND(SUM(CG571:CG572),2)</f>
        <v>0</v>
      </c>
      <c r="CH573" s="227"/>
      <c r="CI573" s="227"/>
      <c r="CJ573" s="19"/>
      <c r="CK573" s="19"/>
      <c r="CL573" s="177"/>
    </row>
    <row r="574" spans="79:90" ht="12.75" customHeight="1" hidden="1">
      <c r="CA574" s="12"/>
      <c r="CB574" s="245"/>
      <c r="CC574" s="173"/>
      <c r="CD574" s="173"/>
      <c r="CE574" s="173"/>
      <c r="CF574" s="20" t="s">
        <v>156</v>
      </c>
      <c r="CG574" s="207">
        <f>CG561+CG565+CG569+CG573</f>
        <v>0</v>
      </c>
      <c r="CH574" s="227"/>
      <c r="CI574" s="227"/>
      <c r="CJ574" s="246"/>
      <c r="CK574" s="247"/>
      <c r="CL574" s="177"/>
    </row>
    <row r="575" spans="79:90" ht="12.75" hidden="1">
      <c r="CA575" s="12"/>
      <c r="CB575" s="248"/>
      <c r="CC575" s="249"/>
      <c r="CD575" s="249"/>
      <c r="CE575" s="249"/>
      <c r="CF575" s="249"/>
      <c r="CG575" s="250"/>
      <c r="CH575" s="251"/>
      <c r="CI575" s="252"/>
      <c r="CJ575" s="210"/>
      <c r="CK575" s="210"/>
      <c r="CL575" s="213"/>
    </row>
    <row r="576" spans="79:90" ht="12.75" hidden="1">
      <c r="CA576" s="12"/>
      <c r="CB576" s="253"/>
      <c r="CC576" s="173"/>
      <c r="CD576" s="173"/>
      <c r="CE576" s="173"/>
      <c r="CF576" s="173"/>
      <c r="CG576" s="174"/>
      <c r="CH576" s="175"/>
      <c r="CI576" s="176"/>
      <c r="CJ576" s="12"/>
      <c r="CK576" s="12"/>
      <c r="CL576" s="12"/>
    </row>
    <row r="577" spans="79:90" ht="12.75" hidden="1">
      <c r="CA577" s="12"/>
      <c r="CB577" s="239" t="s">
        <v>2</v>
      </c>
      <c r="CC577" s="191"/>
      <c r="CD577" s="191"/>
      <c r="CE577" s="240"/>
      <c r="CF577" s="240"/>
      <c r="CG577" s="240"/>
      <c r="CH577" s="241"/>
      <c r="CI577" s="191"/>
      <c r="CJ577" s="191"/>
      <c r="CK577" s="191"/>
      <c r="CL577" s="193"/>
    </row>
    <row r="578" spans="79:92" ht="12.75" hidden="1">
      <c r="CA578" s="12"/>
      <c r="CB578" s="242"/>
      <c r="CC578" s="19"/>
      <c r="CD578" s="19"/>
      <c r="CE578" s="188"/>
      <c r="CF578" s="188"/>
      <c r="CG578" s="188"/>
      <c r="CH578" s="243"/>
      <c r="CI578" s="19"/>
      <c r="CJ578" s="19"/>
      <c r="CK578" s="19"/>
      <c r="CL578" s="177"/>
      <c r="CN578" s="3"/>
    </row>
    <row r="579" spans="79:90" ht="12.75" customHeight="1" hidden="1">
      <c r="CA579" s="12"/>
      <c r="CB579" s="244"/>
      <c r="CC579" s="678" t="s">
        <v>3</v>
      </c>
      <c r="CD579" s="731"/>
      <c r="CE579" s="731"/>
      <c r="CF579" s="732"/>
      <c r="CG579" s="332" t="s">
        <v>126</v>
      </c>
      <c r="CH579" s="706" t="s">
        <v>127</v>
      </c>
      <c r="CI579" s="707"/>
      <c r="CJ579" s="19"/>
      <c r="CK579" s="19"/>
      <c r="CL579" s="177"/>
    </row>
    <row r="580" spans="79:90" ht="12.75" customHeight="1" hidden="1">
      <c r="CA580" s="12"/>
      <c r="CB580" s="289" t="s">
        <v>255</v>
      </c>
      <c r="CC580" s="741"/>
      <c r="CD580" s="741"/>
      <c r="CE580" s="741"/>
      <c r="CF580" s="741"/>
      <c r="CG580" s="594"/>
      <c r="CH580" s="742"/>
      <c r="CI580" s="743"/>
      <c r="CJ580" s="184" t="s">
        <v>81</v>
      </c>
      <c r="CK580" s="168" t="s">
        <v>80</v>
      </c>
      <c r="CL580" s="177"/>
    </row>
    <row r="581" spans="79:90" ht="0.75" customHeight="1" hidden="1">
      <c r="CA581" s="12"/>
      <c r="CB581" s="244"/>
      <c r="CC581" s="173"/>
      <c r="CD581" s="173"/>
      <c r="CE581" s="173"/>
      <c r="CF581" s="173"/>
      <c r="CG581" s="203"/>
      <c r="CH581" s="227"/>
      <c r="CI581" s="227"/>
      <c r="CJ581" s="205"/>
      <c r="CK581" s="206"/>
      <c r="CL581" s="177"/>
    </row>
    <row r="582" spans="79:90" ht="12.75" customHeight="1" hidden="1">
      <c r="CA582" s="12"/>
      <c r="CB582" s="245"/>
      <c r="CC582" s="173"/>
      <c r="CD582" s="173"/>
      <c r="CE582" s="173"/>
      <c r="CF582" s="20" t="s">
        <v>30</v>
      </c>
      <c r="CG582" s="207">
        <f>ROUND(SUM(CG580:CG581),2)</f>
        <v>0</v>
      </c>
      <c r="CH582" s="227"/>
      <c r="CI582" s="227"/>
      <c r="CJ582" s="246"/>
      <c r="CK582" s="247"/>
      <c r="CL582" s="177"/>
    </row>
    <row r="583" spans="79:90" ht="12.75" hidden="1">
      <c r="CA583" s="12"/>
      <c r="CB583" s="248"/>
      <c r="CC583" s="249"/>
      <c r="CD583" s="249"/>
      <c r="CE583" s="249"/>
      <c r="CF583" s="249"/>
      <c r="CG583" s="250"/>
      <c r="CH583" s="251"/>
      <c r="CI583" s="252"/>
      <c r="CJ583" s="210"/>
      <c r="CK583" s="210"/>
      <c r="CL583" s="213"/>
    </row>
    <row r="584" spans="79:90" ht="12.75" hidden="1">
      <c r="CA584" s="12"/>
      <c r="CB584" s="12"/>
      <c r="CC584" s="12"/>
      <c r="CD584" s="254"/>
      <c r="CE584" s="187"/>
      <c r="CF584" s="187"/>
      <c r="CG584" s="187"/>
      <c r="CH584" s="12"/>
      <c r="CI584" s="12"/>
      <c r="CJ584" s="12"/>
      <c r="CK584" s="12"/>
      <c r="CL584" s="12"/>
    </row>
    <row r="585" spans="79:92" ht="15" customHeight="1" hidden="1">
      <c r="CA585" s="12"/>
      <c r="CB585" s="255"/>
      <c r="CC585" s="255"/>
      <c r="CD585" s="255"/>
      <c r="CE585" s="256"/>
      <c r="CF585" s="256"/>
      <c r="CG585" s="744" t="s">
        <v>323</v>
      </c>
      <c r="CH585" s="745"/>
      <c r="CI585" s="745"/>
      <c r="CJ585" s="746">
        <f>CG582+CG574+CF553+CF545+CF537+CI529</f>
        <v>0</v>
      </c>
      <c r="CK585" s="747"/>
      <c r="CL585" s="747"/>
      <c r="CM585" s="271"/>
      <c r="CN585" s="271"/>
    </row>
    <row r="586" spans="79:90" ht="12.75" hidden="1">
      <c r="CA586" s="12"/>
      <c r="CB586" s="257" t="s">
        <v>136</v>
      </c>
      <c r="CC586" s="255"/>
      <c r="CD586" s="255"/>
      <c r="CE586" s="256"/>
      <c r="CF586" s="256"/>
      <c r="CG586" s="243"/>
      <c r="CH586" s="21"/>
      <c r="CI586" s="258"/>
      <c r="CJ586" s="259"/>
      <c r="CK586" s="260"/>
      <c r="CL586" s="260"/>
    </row>
    <row r="587" spans="79:92" ht="290.25" customHeight="1" hidden="1">
      <c r="CA587" s="12"/>
      <c r="CB587" s="733" t="s">
        <v>161</v>
      </c>
      <c r="CC587" s="734"/>
      <c r="CD587" s="734"/>
      <c r="CE587" s="734"/>
      <c r="CF587" s="734"/>
      <c r="CG587" s="734"/>
      <c r="CH587" s="734"/>
      <c r="CI587" s="734"/>
      <c r="CJ587" s="734"/>
      <c r="CK587" s="734"/>
      <c r="CL587" s="735"/>
      <c r="CN587" s="3"/>
    </row>
    <row r="588" spans="79:90" ht="136.5" customHeight="1" hidden="1">
      <c r="CA588" s="12"/>
      <c r="CB588" s="736"/>
      <c r="CC588" s="737"/>
      <c r="CD588" s="737"/>
      <c r="CE588" s="737"/>
      <c r="CF588" s="737"/>
      <c r="CG588" s="737"/>
      <c r="CH588" s="737"/>
      <c r="CI588" s="737"/>
      <c r="CJ588" s="737"/>
      <c r="CK588" s="737"/>
      <c r="CL588" s="738"/>
    </row>
    <row r="589" ht="3.75" customHeight="1" hidden="1">
      <c r="CA589" s="12"/>
    </row>
    <row r="590" ht="12.75" hidden="1"/>
    <row r="591" spans="79:91" ht="12.75" hidden="1">
      <c r="CA591" s="271"/>
      <c r="CB591" s="271"/>
      <c r="CC591" s="271"/>
      <c r="CD591" s="271"/>
      <c r="CE591" s="271"/>
      <c r="CF591" s="271"/>
      <c r="CG591" s="271"/>
      <c r="CH591" s="271"/>
      <c r="CI591" s="271"/>
      <c r="CJ591" s="271"/>
      <c r="CK591" s="271"/>
      <c r="CL591" s="271"/>
      <c r="CM591" s="271"/>
    </row>
    <row r="592" spans="79:91" ht="12.75" hidden="1">
      <c r="CA592" s="271"/>
      <c r="CB592" s="271"/>
      <c r="CC592" s="271"/>
      <c r="CD592" s="271"/>
      <c r="CE592" s="271"/>
      <c r="CF592" s="271"/>
      <c r="CG592" s="271"/>
      <c r="CH592" s="271"/>
      <c r="CI592" s="271"/>
      <c r="CJ592" s="271"/>
      <c r="CK592" s="271"/>
      <c r="CL592" s="271"/>
      <c r="CM592" s="271"/>
    </row>
    <row r="593" spans="79:91" ht="12.75" hidden="1">
      <c r="CA593" s="271"/>
      <c r="CB593" s="271"/>
      <c r="CC593" s="271"/>
      <c r="CD593" s="271"/>
      <c r="CE593" s="271"/>
      <c r="CF593" s="271"/>
      <c r="CG593" s="271"/>
      <c r="CH593" s="271"/>
      <c r="CI593" s="271"/>
      <c r="CJ593" s="271"/>
      <c r="CK593" s="271"/>
      <c r="CL593" s="271"/>
      <c r="CM593" s="271"/>
    </row>
    <row r="594" spans="79:91" ht="12.75" hidden="1">
      <c r="CA594" s="271"/>
      <c r="CB594" s="271"/>
      <c r="CC594" s="271"/>
      <c r="CD594" s="271"/>
      <c r="CE594" s="271"/>
      <c r="CF594" s="271"/>
      <c r="CG594" s="271"/>
      <c r="CH594" s="271"/>
      <c r="CI594" s="271"/>
      <c r="CJ594" s="271"/>
      <c r="CK594" s="271"/>
      <c r="CL594" s="271"/>
      <c r="CM594" s="271"/>
    </row>
    <row r="595" spans="79:91" ht="12.75" hidden="1">
      <c r="CA595" s="271"/>
      <c r="CB595" s="271"/>
      <c r="CC595" s="271"/>
      <c r="CD595" s="271"/>
      <c r="CE595" s="271"/>
      <c r="CF595" s="271"/>
      <c r="CG595" s="271"/>
      <c r="CH595" s="271"/>
      <c r="CI595" s="271"/>
      <c r="CJ595" s="271"/>
      <c r="CK595" s="271"/>
      <c r="CL595" s="271"/>
      <c r="CM595" s="271"/>
    </row>
    <row r="596" spans="79:92" ht="12.75" hidden="1">
      <c r="CA596" s="271"/>
      <c r="CB596" s="271"/>
      <c r="CC596" s="271"/>
      <c r="CD596" s="271"/>
      <c r="CE596" s="271"/>
      <c r="CF596" s="271"/>
      <c r="CG596" s="271"/>
      <c r="CH596" s="271"/>
      <c r="CI596" s="271"/>
      <c r="CJ596" s="271"/>
      <c r="CK596" s="271"/>
      <c r="CL596" s="271"/>
      <c r="CM596" s="271"/>
      <c r="CN596" s="271"/>
    </row>
    <row r="597" spans="79:92" ht="12.75" hidden="1">
      <c r="CA597" s="271"/>
      <c r="CB597" s="271"/>
      <c r="CC597" s="271"/>
      <c r="CD597" s="271"/>
      <c r="CE597" s="271"/>
      <c r="CF597" s="271"/>
      <c r="CG597" s="271"/>
      <c r="CH597" s="271"/>
      <c r="CI597" s="271"/>
      <c r="CJ597" s="271"/>
      <c r="CK597" s="271"/>
      <c r="CL597" s="271"/>
      <c r="CM597" s="271"/>
      <c r="CN597" s="271"/>
    </row>
    <row r="598" spans="79:92" ht="12.75" hidden="1">
      <c r="CA598" s="271"/>
      <c r="CB598" s="271"/>
      <c r="CC598" s="271"/>
      <c r="CD598" s="271"/>
      <c r="CE598" s="271"/>
      <c r="CF598" s="271"/>
      <c r="CG598" s="271"/>
      <c r="CH598" s="271"/>
      <c r="CI598" s="271"/>
      <c r="CJ598" s="271"/>
      <c r="CK598" s="271"/>
      <c r="CL598" s="271"/>
      <c r="CM598" s="271"/>
      <c r="CN598" s="271"/>
    </row>
    <row r="599" spans="79:92" ht="12.75" hidden="1">
      <c r="CA599" s="271"/>
      <c r="CB599" s="271"/>
      <c r="CC599" s="271"/>
      <c r="CD599" s="271"/>
      <c r="CE599" s="271"/>
      <c r="CF599" s="271"/>
      <c r="CG599" s="271"/>
      <c r="CH599" s="271"/>
      <c r="CI599" s="271"/>
      <c r="CJ599" s="271"/>
      <c r="CK599" s="271"/>
      <c r="CL599" s="271"/>
      <c r="CM599" s="271"/>
      <c r="CN599" s="271"/>
    </row>
    <row r="600" spans="79:92" ht="12.75" hidden="1">
      <c r="CA600" s="271"/>
      <c r="CB600" s="271"/>
      <c r="CC600" s="271"/>
      <c r="CD600" s="271"/>
      <c r="CE600" s="271"/>
      <c r="CF600" s="271"/>
      <c r="CG600" s="271"/>
      <c r="CH600" s="271"/>
      <c r="CI600" s="271"/>
      <c r="CJ600" s="271"/>
      <c r="CK600" s="271"/>
      <c r="CL600" s="271"/>
      <c r="CM600" s="271"/>
      <c r="CN600" s="271"/>
    </row>
    <row r="601" spans="79:92" ht="12.75" hidden="1">
      <c r="CA601" s="271"/>
      <c r="CB601" s="271"/>
      <c r="CC601" s="271"/>
      <c r="CD601" s="271"/>
      <c r="CE601" s="271"/>
      <c r="CF601" s="271"/>
      <c r="CG601" s="271"/>
      <c r="CH601" s="271"/>
      <c r="CI601" s="271"/>
      <c r="CJ601" s="271"/>
      <c r="CK601" s="271"/>
      <c r="CL601" s="271"/>
      <c r="CM601" s="271"/>
      <c r="CN601" s="271"/>
    </row>
    <row r="602" spans="79:92" ht="12.75" hidden="1">
      <c r="CA602" s="271"/>
      <c r="CB602" s="271"/>
      <c r="CC602" s="271"/>
      <c r="CD602" s="271"/>
      <c r="CE602" s="271"/>
      <c r="CF602" s="271"/>
      <c r="CG602" s="271"/>
      <c r="CH602" s="271"/>
      <c r="CI602" s="271"/>
      <c r="CJ602" s="271"/>
      <c r="CK602" s="271"/>
      <c r="CL602" s="271"/>
      <c r="CM602" s="271"/>
      <c r="CN602" s="271"/>
    </row>
    <row r="603" spans="79:91" ht="12.75" hidden="1">
      <c r="CA603" s="271"/>
      <c r="CB603" s="271"/>
      <c r="CC603" s="271"/>
      <c r="CD603" s="271"/>
      <c r="CE603" s="271"/>
      <c r="CF603" s="271"/>
      <c r="CG603" s="271"/>
      <c r="CH603" s="271"/>
      <c r="CI603" s="271"/>
      <c r="CJ603" s="271"/>
      <c r="CK603" s="271"/>
      <c r="CL603" s="271"/>
      <c r="CM603" s="271"/>
    </row>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sheetData>
  <sheetProtection password="94A5" sheet="1" objects="1" scenarios="1"/>
  <mergeCells count="261">
    <mergeCell ref="CC579:CF579"/>
    <mergeCell ref="CH567:CI567"/>
    <mergeCell ref="CC580:CF580"/>
    <mergeCell ref="CH580:CI580"/>
    <mergeCell ref="CG585:CI585"/>
    <mergeCell ref="CJ585:CL585"/>
    <mergeCell ref="CB587:CL588"/>
    <mergeCell ref="CC570:CF570"/>
    <mergeCell ref="CH570:CI570"/>
    <mergeCell ref="CC571:CF571"/>
    <mergeCell ref="CH571:CI571"/>
    <mergeCell ref="CC559:CF559"/>
    <mergeCell ref="CH559:CI559"/>
    <mergeCell ref="CC562:CF562"/>
    <mergeCell ref="CH562:CI562"/>
    <mergeCell ref="CH579:CI579"/>
    <mergeCell ref="CC563:CF563"/>
    <mergeCell ref="CH563:CI563"/>
    <mergeCell ref="CC566:CF566"/>
    <mergeCell ref="CH566:CI566"/>
    <mergeCell ref="CC567:CF567"/>
    <mergeCell ref="CC550:CE550"/>
    <mergeCell ref="CG550:CI550"/>
    <mergeCell ref="CC551:CE551"/>
    <mergeCell ref="CG551:CI551"/>
    <mergeCell ref="CC558:CF558"/>
    <mergeCell ref="CH558:CI558"/>
    <mergeCell ref="CG522:CI522"/>
    <mergeCell ref="CH534:CI534"/>
    <mergeCell ref="CH535:CI535"/>
    <mergeCell ref="CC542:CE542"/>
    <mergeCell ref="CG542:CI542"/>
    <mergeCell ref="CC543:CE543"/>
    <mergeCell ref="CG543:CI543"/>
    <mergeCell ref="CE527:CH527"/>
    <mergeCell ref="BG356:BH356"/>
    <mergeCell ref="CE509:CJ509"/>
    <mergeCell ref="CK509:CL509"/>
    <mergeCell ref="CF513:CI513"/>
    <mergeCell ref="CF514:CI514"/>
    <mergeCell ref="CG521:CI521"/>
    <mergeCell ref="BB339:BE339"/>
    <mergeCell ref="BB342:BE342"/>
    <mergeCell ref="BB343:BE343"/>
    <mergeCell ref="BB346:BE346"/>
    <mergeCell ref="BB347:BE347"/>
    <mergeCell ref="BG354:BH354"/>
    <mergeCell ref="BB323:BC323"/>
    <mergeCell ref="BB327:BC327"/>
    <mergeCell ref="BB328:BC328"/>
    <mergeCell ref="BB334:BE334"/>
    <mergeCell ref="BB335:BE335"/>
    <mergeCell ref="BB338:BE338"/>
    <mergeCell ref="BC305:BG305"/>
    <mergeCell ref="BB310:BC310"/>
    <mergeCell ref="BB311:BC311"/>
    <mergeCell ref="BB315:BC315"/>
    <mergeCell ref="BB316:BC316"/>
    <mergeCell ref="BB322:BC322"/>
    <mergeCell ref="AJ284:AN284"/>
    <mergeCell ref="AJ285:AN285"/>
    <mergeCell ref="AJ286:AN286"/>
    <mergeCell ref="AJ287:AN287"/>
    <mergeCell ref="AJ288:AN288"/>
    <mergeCell ref="AJ289:AN289"/>
    <mergeCell ref="AJ278:AN278"/>
    <mergeCell ref="AJ279:AN279"/>
    <mergeCell ref="AJ280:AN280"/>
    <mergeCell ref="AJ281:AN281"/>
    <mergeCell ref="AJ282:AN282"/>
    <mergeCell ref="AJ283:AN283"/>
    <mergeCell ref="AJ272:AN272"/>
    <mergeCell ref="AJ273:AN273"/>
    <mergeCell ref="AJ274:AN274"/>
    <mergeCell ref="AJ275:AN275"/>
    <mergeCell ref="AJ276:AN276"/>
    <mergeCell ref="AJ277:AN277"/>
    <mergeCell ref="AJ266:AN266"/>
    <mergeCell ref="AJ267:AN267"/>
    <mergeCell ref="AJ268:AN268"/>
    <mergeCell ref="AJ269:AN269"/>
    <mergeCell ref="AJ270:AN270"/>
    <mergeCell ref="AJ271:AN271"/>
    <mergeCell ref="AJ260:AN260"/>
    <mergeCell ref="AJ261:AN261"/>
    <mergeCell ref="AJ262:AN262"/>
    <mergeCell ref="AJ263:AN263"/>
    <mergeCell ref="AJ264:AN264"/>
    <mergeCell ref="AJ265:AN265"/>
    <mergeCell ref="AJ254:AN254"/>
    <mergeCell ref="AJ255:AN255"/>
    <mergeCell ref="AJ256:AN256"/>
    <mergeCell ref="AJ257:AN257"/>
    <mergeCell ref="AJ258:AN258"/>
    <mergeCell ref="AJ259:AN259"/>
    <mergeCell ref="AJ248:AN248"/>
    <mergeCell ref="AJ249:AN249"/>
    <mergeCell ref="AJ250:AN250"/>
    <mergeCell ref="AJ251:AN251"/>
    <mergeCell ref="AJ252:AN252"/>
    <mergeCell ref="AJ253:AN253"/>
    <mergeCell ref="AJ242:AN242"/>
    <mergeCell ref="AJ243:AN243"/>
    <mergeCell ref="AJ244:AN244"/>
    <mergeCell ref="AJ245:AN245"/>
    <mergeCell ref="AJ246:AN246"/>
    <mergeCell ref="AJ247:AN247"/>
    <mergeCell ref="AJ236:AN236"/>
    <mergeCell ref="AJ237:AN237"/>
    <mergeCell ref="AJ238:AN238"/>
    <mergeCell ref="AJ239:AN239"/>
    <mergeCell ref="AJ240:AN240"/>
    <mergeCell ref="AJ241:AN241"/>
    <mergeCell ref="AJ230:AN230"/>
    <mergeCell ref="AJ231:AN231"/>
    <mergeCell ref="AJ232:AN232"/>
    <mergeCell ref="AJ233:AN233"/>
    <mergeCell ref="AJ234:AN234"/>
    <mergeCell ref="AJ235:AN235"/>
    <mergeCell ref="AJ224:AN224"/>
    <mergeCell ref="AJ225:AN225"/>
    <mergeCell ref="AJ226:AN226"/>
    <mergeCell ref="AJ227:AN227"/>
    <mergeCell ref="AJ228:AN228"/>
    <mergeCell ref="AJ229:AN229"/>
    <mergeCell ref="AJ218:AN218"/>
    <mergeCell ref="AJ219:AN219"/>
    <mergeCell ref="AJ220:AN220"/>
    <mergeCell ref="AJ221:AN221"/>
    <mergeCell ref="AJ222:AN222"/>
    <mergeCell ref="AJ223:AN223"/>
    <mergeCell ref="AJ212:AN212"/>
    <mergeCell ref="AJ213:AN213"/>
    <mergeCell ref="AJ214:AN214"/>
    <mergeCell ref="AJ215:AN215"/>
    <mergeCell ref="AJ216:AN216"/>
    <mergeCell ref="AJ217:AN217"/>
    <mergeCell ref="AJ206:AN206"/>
    <mergeCell ref="AJ207:AN207"/>
    <mergeCell ref="AJ208:AN208"/>
    <mergeCell ref="AJ209:AN209"/>
    <mergeCell ref="AJ210:AN210"/>
    <mergeCell ref="AJ211:AN211"/>
    <mergeCell ref="AJ200:AN200"/>
    <mergeCell ref="AJ201:AN201"/>
    <mergeCell ref="AJ202:AN202"/>
    <mergeCell ref="AJ203:AN203"/>
    <mergeCell ref="AJ204:AN204"/>
    <mergeCell ref="AJ205:AN205"/>
    <mergeCell ref="AJ194:AN194"/>
    <mergeCell ref="AJ195:AN195"/>
    <mergeCell ref="AJ196:AN196"/>
    <mergeCell ref="AJ197:AN197"/>
    <mergeCell ref="AJ198:AN198"/>
    <mergeCell ref="AJ199:AN199"/>
    <mergeCell ref="AJ188:AN188"/>
    <mergeCell ref="AJ189:AN189"/>
    <mergeCell ref="AJ190:AN190"/>
    <mergeCell ref="AJ191:AN191"/>
    <mergeCell ref="AJ192:AN192"/>
    <mergeCell ref="AJ193:AN193"/>
    <mergeCell ref="AJ182:AN182"/>
    <mergeCell ref="AJ183:AN183"/>
    <mergeCell ref="AJ184:AN184"/>
    <mergeCell ref="AJ185:AN185"/>
    <mergeCell ref="AJ186:AN186"/>
    <mergeCell ref="AJ187:AN187"/>
    <mergeCell ref="AJ176:AN176"/>
    <mergeCell ref="AJ177:AN177"/>
    <mergeCell ref="AJ178:AN178"/>
    <mergeCell ref="AJ179:AN179"/>
    <mergeCell ref="AJ180:AN180"/>
    <mergeCell ref="AJ181:AN181"/>
    <mergeCell ref="AJ170:AN170"/>
    <mergeCell ref="AJ171:AN171"/>
    <mergeCell ref="AJ172:AN172"/>
    <mergeCell ref="AJ173:AN173"/>
    <mergeCell ref="AJ174:AN174"/>
    <mergeCell ref="AJ175:AN175"/>
    <mergeCell ref="AJ164:AN164"/>
    <mergeCell ref="AJ165:AN165"/>
    <mergeCell ref="AJ166:AN166"/>
    <mergeCell ref="AJ167:AN167"/>
    <mergeCell ref="AJ168:AN168"/>
    <mergeCell ref="AJ169:AN169"/>
    <mergeCell ref="AJ158:AN158"/>
    <mergeCell ref="AJ159:AN159"/>
    <mergeCell ref="AJ160:AN160"/>
    <mergeCell ref="AJ161:AN161"/>
    <mergeCell ref="AJ162:AN162"/>
    <mergeCell ref="AJ163:AN163"/>
    <mergeCell ref="AJ152:AN152"/>
    <mergeCell ref="AJ153:AN153"/>
    <mergeCell ref="AJ154:AN154"/>
    <mergeCell ref="AJ155:AN155"/>
    <mergeCell ref="AJ156:AN156"/>
    <mergeCell ref="AJ157:AN157"/>
    <mergeCell ref="AJ146:AN146"/>
    <mergeCell ref="AJ147:AN147"/>
    <mergeCell ref="AJ148:AN148"/>
    <mergeCell ref="AJ149:AN149"/>
    <mergeCell ref="AJ150:AN150"/>
    <mergeCell ref="AJ151:AN151"/>
    <mergeCell ref="AJ140:AN140"/>
    <mergeCell ref="AJ141:AN141"/>
    <mergeCell ref="AJ142:AN142"/>
    <mergeCell ref="AJ143:AN143"/>
    <mergeCell ref="AJ144:AN144"/>
    <mergeCell ref="AJ145:AN145"/>
    <mergeCell ref="AJ134:AN134"/>
    <mergeCell ref="AJ135:AN135"/>
    <mergeCell ref="AJ136:AN136"/>
    <mergeCell ref="AJ137:AN137"/>
    <mergeCell ref="AJ138:AN138"/>
    <mergeCell ref="AJ139:AN139"/>
    <mergeCell ref="AJ128:AN128"/>
    <mergeCell ref="AJ129:AN129"/>
    <mergeCell ref="AJ130:AN130"/>
    <mergeCell ref="AJ131:AN131"/>
    <mergeCell ref="AJ132:AN132"/>
    <mergeCell ref="AJ133:AN133"/>
    <mergeCell ref="AJ122:AN122"/>
    <mergeCell ref="AJ123:AN123"/>
    <mergeCell ref="AJ124:AN124"/>
    <mergeCell ref="AJ125:AN125"/>
    <mergeCell ref="AJ126:AN126"/>
    <mergeCell ref="AJ127:AN127"/>
    <mergeCell ref="AJ116:AN116"/>
    <mergeCell ref="AJ117:AN117"/>
    <mergeCell ref="AJ118:AN118"/>
    <mergeCell ref="AJ119:AN119"/>
    <mergeCell ref="AJ120:AN120"/>
    <mergeCell ref="AJ121:AN121"/>
    <mergeCell ref="AA106:AC106"/>
    <mergeCell ref="AG110:AI110"/>
    <mergeCell ref="AJ112:AN112"/>
    <mergeCell ref="AJ113:AN113"/>
    <mergeCell ref="AJ114:AN114"/>
    <mergeCell ref="AJ115:AN115"/>
    <mergeCell ref="AE101:AM101"/>
    <mergeCell ref="AB103:AC103"/>
    <mergeCell ref="AH103:AI103"/>
    <mergeCell ref="AH104:AI104"/>
    <mergeCell ref="AA105:AC105"/>
    <mergeCell ref="AH105:AI105"/>
    <mergeCell ref="J29:K29"/>
    <mergeCell ref="F30:G30"/>
    <mergeCell ref="J30:K30"/>
    <mergeCell ref="F31:G31"/>
    <mergeCell ref="J31:K31"/>
    <mergeCell ref="B53:P53"/>
    <mergeCell ref="BH305:BJ305"/>
    <mergeCell ref="CE528:CH528"/>
    <mergeCell ref="CE529:CH529"/>
    <mergeCell ref="CE530:CH530"/>
    <mergeCell ref="F23:O23"/>
    <mergeCell ref="F26:P26"/>
    <mergeCell ref="J27:K27"/>
    <mergeCell ref="J28:K28"/>
    <mergeCell ref="Y28:Z28"/>
    <mergeCell ref="F29:G29"/>
  </mergeCells>
  <conditionalFormatting sqref="BD313 BD307">
    <cfRule type="expression" priority="4" dxfId="3" stopIfTrue="1">
      <formula>$BE$307&lt;&gt;""</formula>
    </cfRule>
  </conditionalFormatting>
  <conditionalFormatting sqref="AO113:AO221">
    <cfRule type="expression" priority="1" dxfId="2" stopIfTrue="1">
      <formula>"$AB="""""</formula>
    </cfRule>
  </conditionalFormatting>
  <conditionalFormatting sqref="G44 G46 O46 G36:G42 O44 O36:O42">
    <cfRule type="cellIs" priority="2" dxfId="1" operator="lessThanOrEqual" stopIfTrue="1">
      <formula>0</formula>
    </cfRule>
  </conditionalFormatting>
  <conditionalFormatting sqref="G48">
    <cfRule type="cellIs" priority="3" dxfId="0" operator="equal" stopIfTrue="1">
      <formula>0</formula>
    </cfRule>
  </conditionalFormatting>
  <dataValidations count="28">
    <dataValidation type="custom" allowBlank="1" showInputMessage="1" showErrorMessage="1" errorTitle="Nur 2 Kommastellen möglich!" error="Hier können Sie nur positive Werte und maximal zwei Kommastellen eingeben." sqref="CD522">
      <formula1>AND($CD522&gt;0,LEN($CD522)-LEN(INT($CD522))&lt;=3)</formula1>
    </dataValidation>
    <dataValidation type="custom" allowBlank="1" showInputMessage="1" showErrorMessage="1" errorTitle="Nur 2 Kommastellen möglich!" error="Hier können Sie maximal zwei Kommastellen eingeben." sqref="CE535">
      <formula1>LEN($CE535)-LEN(INT($CE535))&lt;=3</formula1>
    </dataValidation>
    <dataValidation type="custom" allowBlank="1" showInputMessage="1" showErrorMessage="1" errorTitle="Nur 4 Kommastellen!" error="Hier können Sie maximal vier Kommastellen eingeben." sqref="CF551 CF543">
      <formula1>LEN($CF551)-LEN(INT($CF551))&lt;=3</formula1>
    </dataValidation>
    <dataValidation type="date" allowBlank="1" showInputMessage="1" showErrorMessage="1" errorTitle="Fehleingabe!" error="Die Maßnahme dauert zu lange! Folgende Grenzen gelten:&#10;   a) die Maßnahme darf nicht länger als 740 Tage (rund 2 Jahr) dauern&#10;   b) das Ende der Maßnahme darf nicht nach dem Projektende sein. (siehe Deckblatt)" sqref="J31:K31">
      <formula1>MassnahmeBeginn</formula1>
      <formula2>MIN(J30+740,Projektende)</formula2>
    </dataValidation>
    <dataValidation allowBlank="1" showInputMessage="1" showErrorMessage="1" errorTitle="Nur 4 Kommastellen möglich!" error="Hier können Sie maximal vier Kommastellen eingeben." sqref="BE323 BE328"/>
    <dataValidation type="custom" allowBlank="1" showInputMessage="1" showErrorMessage="1" errorTitle="Nur 2 Kommastellen möglich!" error="Hier können Sie maximal zwei Kommastellen eingeben." sqref="J29:K29">
      <formula1>LEN(J29)-LEN(INT(J29))&lt;=3</formula1>
    </dataValidation>
    <dataValidation type="custom" allowBlank="1" showInputMessage="1" showErrorMessage="1" errorTitle="Nur 2 Kommastellen möglich!" error="Hier können Sie maximal zwei Kommastellen eingeben." sqref="BD316 BD328 BD323 BD311">
      <formula1>LEN($BD316)-LEN(INT($BD316))&lt;=3</formula1>
    </dataValidation>
    <dataValidation type="custom" allowBlank="1" showInputMessage="1" showErrorMessage="1" errorTitle="Nur 2 Kommastellen möglich!" error="Hier können Sie maximal zwei Kommastellen eingeben." sqref="BE316 BE311">
      <formula1>LEN($BE316)-LEN(INT($BE316))&lt;=3</formula1>
    </dataValidation>
    <dataValidation type="custom" allowBlank="1" showInputMessage="1" showErrorMessage="1" errorTitle="Nur 2 Kommastellen möglich!" error="Hier können Sie maximal zwei Kommastellen eingeben." sqref="BF335 BF347 BF343 BF339">
      <formula1>LEN($BF335)-LEN(INT($BF335))&lt;=3</formula1>
    </dataValidation>
    <dataValidation type="custom" allowBlank="1" showInputMessage="1" showErrorMessage="1" errorTitle="Nur 2 Kommastellen möglich!" error="Hier können Sie maximal zwei Kommastellen eingeben." sqref="CD535 CD514">
      <formula1>LEN($CD535)-LEN(INT($CD535))&lt;=3</formula1>
    </dataValidation>
    <dataValidation type="custom" allowBlank="1" showInputMessage="1" showErrorMessage="1" errorTitle="Nur 2 Kommastellen möglich!" error="Hier können Sie maximal zwei Kommastellen eingeben." sqref="CG559 CG563 CG567 CG571">
      <formula1>LEN($CG559)-LEN(INT($CG559))&lt;=3</formula1>
    </dataValidation>
    <dataValidation type="custom" allowBlank="1" showInputMessage="1" showErrorMessage="1" errorTitle="Nur 2 Kommastellen möglich!" error="Hier können Sie nur negative Werte und maximal zwei Kommastellen eingeben." sqref="CG580">
      <formula1>AND($CG580&lt;0,LEN($CG580)-LEN(INT($CG580))&lt;=3)</formula1>
    </dataValidation>
    <dataValidation type="decimal" allowBlank="1" showInputMessage="1" showErrorMessage="1" errorTitle="ACHTUNG" error="Hier sind nur negative Werte zulässig!" sqref="CG581 CD523">
      <formula1>-100000</formula1>
      <formula2>0</formula2>
    </dataValidation>
    <dataValidation type="decimal" allowBlank="1" showInputMessage="1" showErrorMessage="1" errorTitle="Achtung:" error="Geben Sie bitte einen Prozentsatz zwischen 50% und 100% ein!" sqref="CE522">
      <formula1>0.5</formula1>
      <formula2>1</formula2>
    </dataValidation>
    <dataValidation type="list" allowBlank="1" showInputMessage="1" showErrorMessage="1" sqref="AD105">
      <formula1>"nein,ja"</formula1>
    </dataValidation>
    <dataValidation type="list" allowBlank="1" showInputMessage="1" showErrorMessage="1" sqref="AD106">
      <formula1>"ja,nein"</formula1>
    </dataValidation>
    <dataValidation type="textLength" operator="lessThan" allowBlank="1" showInputMessage="1" showErrorMessage="1" errorTitle="Der Text ist zu lang!" error="Hier sind max. 100 Zeichen möglich." sqref="F23:O23 F26:P26">
      <formula1>100</formula1>
    </dataValidation>
    <dataValidation operator="greaterThan" allowBlank="1" showInputMessage="1" showErrorMessage="1" errorTitle="Fehleingabe!" error="Die Zahl muß größer Null sein." sqref="F31:G31"/>
    <dataValidation allowBlank="1" showErrorMessage="1" promptTitle="Hier bitte nicht!" prompt="Die Anzahl der Maßnahmenstunden für eine Normwoche wird automatisch errechnet!" sqref="H48"/>
    <dataValidation type="date" allowBlank="1" showInputMessage="1" showErrorMessage="1" errorTitle="Fehleingabe!" error="Der Maßnahmenbeginn muß zwischen dem Projektbeginn und dem Projektende liegen. (siehe Deckblatt)" sqref="J30:K30">
      <formula1>Projektbeginn</formula1>
      <formula2>Projektende</formula2>
    </dataValidation>
    <dataValidation type="time" operator="greaterThan" allowBlank="1" showInputMessage="1" showErrorMessage="1" errorTitle="Hier wird eine Uhrzeit verlangt!" error="Geben Sie hier bitte Stunden und Minuten durch einen Doppelpunkt getrennt ein!" sqref="C44 C46 E46 K36:K42 E36:E42 C36:C42 K44 K46 M46 M44 M36:M42 E44">
      <formula1>0</formula1>
    </dataValidation>
    <dataValidation allowBlank="1" showInputMessage="1" showErrorMessage="1" promptTitle="Hier bitte nicht!" prompt="Die Anzahl der Maßnahmenstunden wird automatisch errechnet!" sqref="O46 G46 O36:O42 G36:G42 G44 O44"/>
    <dataValidation allowBlank="1" showInputMessage="1" showErrorMessage="1" promptTitle="Hier bitte nicht!" prompt="Die Anzahl der Maßnahmenstunden für eine Normwoche wird automatisch errechnet!" sqref="G48"/>
    <dataValidation allowBlank="1" showInputMessage="1" showErrorMessage="1" errorTitle="Fehleingabe!" error="Die Anzahl der Teilnehmer pro Tag kann nicht größer sein als die Gesamtteilnehmerzahl." sqref="F30:G30"/>
    <dataValidation type="custom" allowBlank="1" showInputMessage="1" showErrorMessage="1" errorTitle="Nur 2 Kommastellen möglich!" error="Hier können Sie maximal 2 Kommastellen eingeben." sqref="BF323">
      <formula1>LEN($BF323)-LEN(INT($BF323))&lt;=3</formula1>
    </dataValidation>
    <dataValidation type="custom" allowBlank="1" showInputMessage="1" showErrorMessage="1" errorTitle="Hier nur 2 Kommastellen möglich!" error="Hier können Sie maximal 2 Kommastellen eingeben." sqref="BF328">
      <formula1>LEN($BF328)-LEN(INT($BF328))&lt;=3</formula1>
    </dataValidation>
    <dataValidation type="custom" allowBlank="1" showInputMessage="1" showErrorMessage="1" errorTitle="Nur 2 Kommastellen möglich!" error="Hier sind nur Zahlen mit 2 Kommastellen möglich" sqref="AI113:AI289">
      <formula1>LEN($AI113)-LEN(INT($AI113))&lt;=3</formula1>
    </dataValidation>
    <dataValidation type="custom" allowBlank="1" showInputMessage="1" showErrorMessage="1" errorTitle="Nur 2 Kommastellen möglich!" error="Hier sind nur Zahlen mit 2 Kommastellen möglich" sqref="AH113:AH289">
      <formula1>LEN($AH113)-LEN(INT($AH113))&lt;=3</formula1>
    </dataValidation>
  </dataValidations>
  <printOptions/>
  <pageMargins left="0.7086614173228347" right="0.1968503937007874" top="0.7874015748031497" bottom="0.7874015748031497" header="0.3937007874015748" footer="0.3937007874015748"/>
  <pageSetup horizontalDpi="600" verticalDpi="600" orientation="landscape" paperSize="9" r:id="rId4"/>
  <headerFooter alignWithMargins="0">
    <oddFooter>&amp;L&amp;6FORMULAR BM KALKULATION/ABRECHNUNG EINHEITSPREISE 7.02&amp;C&amp;6DVR: 4013345&amp;R&amp;P von &amp;N</oddFooter>
  </headerFooter>
  <rowBreaks count="2" manualBreakCount="2">
    <brk id="50" max="255" man="1"/>
    <brk id="585"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7">
    <pageSetUpPr fitToPage="1"/>
  </sheetPr>
  <dimension ref="A1:AA25"/>
  <sheetViews>
    <sheetView showGridLines="0" showRowColHeaders="0" workbookViewId="0" topLeftCell="A1">
      <pane ySplit="1" topLeftCell="A2" activePane="bottomLeft" state="frozen"/>
      <selection pane="topLeft" activeCell="Q20" sqref="Q20"/>
      <selection pane="bottomLeft" activeCell="P20" sqref="P20:Q20"/>
    </sheetView>
  </sheetViews>
  <sheetFormatPr defaultColWidth="11.421875" defaultRowHeight="12.75"/>
  <cols>
    <col min="1" max="1" width="0.9921875" style="314" customWidth="1"/>
    <col min="2" max="2" width="10.7109375" style="314" customWidth="1"/>
    <col min="3" max="10" width="11.421875" style="314" customWidth="1"/>
    <col min="11" max="11" width="13.7109375" style="314" customWidth="1"/>
    <col min="12" max="12" width="14.7109375" style="314" customWidth="1"/>
    <col min="13" max="13" width="0.9921875" style="314" customWidth="1"/>
    <col min="14" max="14" width="0.5625" style="314" customWidth="1"/>
    <col min="15" max="19" width="11.421875" style="314" customWidth="1"/>
    <col min="20" max="20" width="13.421875" style="314" hidden="1" customWidth="1"/>
    <col min="21" max="25" width="11.421875" style="314" customWidth="1"/>
    <col min="26" max="26" width="3.140625" style="314" customWidth="1"/>
    <col min="27" max="16384" width="11.421875" style="314" customWidth="1"/>
  </cols>
  <sheetData>
    <row r="1" spans="14:27" s="301" customFormat="1" ht="27" customHeight="1">
      <c r="N1" s="461"/>
      <c r="O1" s="466"/>
      <c r="P1" s="466"/>
      <c r="Q1" s="466"/>
      <c r="R1" s="466"/>
      <c r="S1" s="466"/>
      <c r="T1" s="466"/>
      <c r="U1" s="466"/>
      <c r="V1" s="466"/>
      <c r="W1" s="466"/>
      <c r="X1" s="466"/>
      <c r="Y1" s="466"/>
      <c r="Z1" s="466"/>
      <c r="AA1" s="466"/>
    </row>
    <row r="2" spans="1:27" ht="25.5" customHeight="1">
      <c r="A2" s="291"/>
      <c r="B2" s="344" t="s">
        <v>69</v>
      </c>
      <c r="C2" s="344"/>
      <c r="D2" s="344"/>
      <c r="E2" s="344"/>
      <c r="F2" s="344"/>
      <c r="G2" s="344"/>
      <c r="H2" s="344"/>
      <c r="I2" s="349"/>
      <c r="J2" s="349"/>
      <c r="K2" s="349"/>
      <c r="L2" s="349"/>
      <c r="M2" s="349"/>
      <c r="N2" s="22"/>
      <c r="O2" s="13"/>
      <c r="P2" s="22"/>
      <c r="Q2" s="22"/>
      <c r="R2" s="323"/>
      <c r="S2" s="22"/>
      <c r="T2" s="463"/>
      <c r="U2" s="463"/>
      <c r="V2" s="463"/>
      <c r="W2" s="463"/>
      <c r="X2" s="463"/>
      <c r="Y2" s="463"/>
      <c r="Z2" s="463"/>
      <c r="AA2" s="463"/>
    </row>
    <row r="3" spans="1:27" ht="9.75" customHeight="1">
      <c r="A3" s="291"/>
      <c r="B3" s="342"/>
      <c r="C3" s="342"/>
      <c r="D3" s="342"/>
      <c r="E3" s="342"/>
      <c r="F3" s="342"/>
      <c r="G3" s="342"/>
      <c r="H3" s="342"/>
      <c r="I3" s="342"/>
      <c r="J3" s="342"/>
      <c r="K3" s="342"/>
      <c r="L3" s="342"/>
      <c r="M3" s="342"/>
      <c r="N3" s="48"/>
      <c r="O3" s="28"/>
      <c r="P3" s="28"/>
      <c r="Q3" s="28"/>
      <c r="R3" s="28"/>
      <c r="S3" s="28"/>
      <c r="T3" s="463"/>
      <c r="U3" s="463"/>
      <c r="V3" s="463"/>
      <c r="W3" s="463"/>
      <c r="X3" s="463"/>
      <c r="Y3" s="463"/>
      <c r="Z3" s="463"/>
      <c r="AA3" s="463"/>
    </row>
    <row r="4" spans="1:27" ht="12.75" hidden="1">
      <c r="A4" s="291"/>
      <c r="B4" s="342"/>
      <c r="C4" s="342"/>
      <c r="D4" s="342"/>
      <c r="E4" s="342"/>
      <c r="F4" s="342"/>
      <c r="G4" s="342"/>
      <c r="H4" s="342"/>
      <c r="I4" s="342"/>
      <c r="J4" s="342"/>
      <c r="K4" s="342"/>
      <c r="L4" s="342"/>
      <c r="M4" s="342"/>
      <c r="N4" s="48"/>
      <c r="O4" s="28"/>
      <c r="P4" s="28"/>
      <c r="Q4" s="28"/>
      <c r="R4" s="28"/>
      <c r="S4" s="28"/>
      <c r="T4" s="463"/>
      <c r="U4" s="463"/>
      <c r="V4" s="463"/>
      <c r="W4" s="463"/>
      <c r="X4" s="463"/>
      <c r="Y4" s="463"/>
      <c r="Z4" s="463"/>
      <c r="AA4" s="463"/>
    </row>
    <row r="5" spans="1:27" ht="12.75" hidden="1">
      <c r="A5" s="291"/>
      <c r="B5" s="342"/>
      <c r="C5" s="342"/>
      <c r="D5" s="342"/>
      <c r="E5" s="342"/>
      <c r="F5" s="342"/>
      <c r="G5" s="342"/>
      <c r="H5" s="342"/>
      <c r="I5" s="347"/>
      <c r="J5" s="347"/>
      <c r="K5" s="347"/>
      <c r="L5" s="347"/>
      <c r="M5" s="342"/>
      <c r="N5" s="48"/>
      <c r="O5" s="28"/>
      <c r="P5" s="28"/>
      <c r="Q5" s="28"/>
      <c r="R5" s="28"/>
      <c r="S5" s="28"/>
      <c r="T5" s="463"/>
      <c r="U5" s="463"/>
      <c r="V5" s="463"/>
      <c r="W5" s="463"/>
      <c r="X5" s="463"/>
      <c r="Y5" s="463"/>
      <c r="Z5" s="463"/>
      <c r="AA5" s="463"/>
    </row>
    <row r="6" spans="1:27" ht="25.5" customHeight="1">
      <c r="A6" s="291"/>
      <c r="B6" s="357" t="s">
        <v>275</v>
      </c>
      <c r="C6" s="358"/>
      <c r="D6" s="358"/>
      <c r="E6" s="358"/>
      <c r="F6" s="358"/>
      <c r="G6" s="358"/>
      <c r="H6" s="358"/>
      <c r="I6" s="358"/>
      <c r="J6" s="358"/>
      <c r="K6" s="358"/>
      <c r="L6" s="358"/>
      <c r="M6" s="467"/>
      <c r="N6" s="28"/>
      <c r="O6" s="308"/>
      <c r="P6" s="308"/>
      <c r="Q6" s="308"/>
      <c r="R6" s="308"/>
      <c r="S6" s="308"/>
      <c r="T6" s="308"/>
      <c r="U6" s="308"/>
      <c r="V6" s="308"/>
      <c r="W6" s="308"/>
      <c r="X6" s="308"/>
      <c r="Y6" s="308"/>
      <c r="Z6" s="463"/>
      <c r="AA6" s="463"/>
    </row>
    <row r="7" spans="1:27" ht="45">
      <c r="A7" s="291"/>
      <c r="B7" s="346"/>
      <c r="C7" s="312" t="s">
        <v>269</v>
      </c>
      <c r="D7" s="313" t="s">
        <v>270</v>
      </c>
      <c r="E7" s="312" t="s">
        <v>267</v>
      </c>
      <c r="F7" s="313" t="s">
        <v>268</v>
      </c>
      <c r="G7" s="312" t="s">
        <v>31</v>
      </c>
      <c r="H7" s="312" t="s">
        <v>273</v>
      </c>
      <c r="I7" s="312" t="s">
        <v>274</v>
      </c>
      <c r="J7" s="531" t="s">
        <v>277</v>
      </c>
      <c r="K7" s="312" t="s">
        <v>325</v>
      </c>
      <c r="L7" s="458" t="s">
        <v>276</v>
      </c>
      <c r="M7" s="468"/>
      <c r="N7" s="463"/>
      <c r="P7" s="315"/>
      <c r="Q7" s="316"/>
      <c r="R7" s="315"/>
      <c r="S7" s="316"/>
      <c r="T7" s="315"/>
      <c r="U7" s="315"/>
      <c r="V7" s="315"/>
      <c r="W7" s="315"/>
      <c r="X7" s="315"/>
      <c r="Y7" s="315"/>
      <c r="Z7" s="463"/>
      <c r="AA7" s="463"/>
    </row>
    <row r="8" spans="1:27" ht="12.75">
      <c r="A8" s="291"/>
      <c r="B8" s="356" t="s">
        <v>34</v>
      </c>
      <c r="C8" s="354">
        <f aca="true" t="shared" si="0" ref="C8:J11">SUMIF($B$21:$B$2005,$B8,C$21:C$2005)</f>
        <v>0</v>
      </c>
      <c r="D8" s="354">
        <f t="shared" si="0"/>
        <v>0</v>
      </c>
      <c r="E8" s="354">
        <f t="shared" si="0"/>
        <v>0</v>
      </c>
      <c r="F8" s="354">
        <f t="shared" si="0"/>
        <v>0</v>
      </c>
      <c r="G8" s="354">
        <f t="shared" si="0"/>
        <v>0</v>
      </c>
      <c r="H8" s="354">
        <f t="shared" si="0"/>
        <v>0</v>
      </c>
      <c r="I8" s="354">
        <f t="shared" si="0"/>
        <v>0</v>
      </c>
      <c r="J8" s="525">
        <f t="shared" si="0"/>
        <v>0</v>
      </c>
      <c r="K8" s="481"/>
      <c r="L8" s="355">
        <f>SUMIF($B$21:$B$2005,$B8,L$21:L$2005)</f>
        <v>0</v>
      </c>
      <c r="M8" s="468"/>
      <c r="N8" s="465"/>
      <c r="O8" s="317"/>
      <c r="P8" s="318"/>
      <c r="Q8" s="319"/>
      <c r="R8" s="318"/>
      <c r="S8" s="318"/>
      <c r="T8" s="318"/>
      <c r="U8" s="318"/>
      <c r="V8" s="318"/>
      <c r="W8" s="310"/>
      <c r="X8" s="310"/>
      <c r="Y8" s="306"/>
      <c r="Z8" s="463"/>
      <c r="AA8" s="463"/>
    </row>
    <row r="9" spans="1:27" ht="12.75">
      <c r="A9" s="291"/>
      <c r="B9" s="356" t="s">
        <v>340</v>
      </c>
      <c r="C9" s="354">
        <f t="shared" si="0"/>
        <v>0</v>
      </c>
      <c r="D9" s="354">
        <f t="shared" si="0"/>
        <v>0</v>
      </c>
      <c r="E9" s="354">
        <f t="shared" si="0"/>
        <v>0</v>
      </c>
      <c r="F9" s="529"/>
      <c r="G9" s="529"/>
      <c r="H9" s="529"/>
      <c r="I9" s="529"/>
      <c r="J9" s="530"/>
      <c r="K9" s="481"/>
      <c r="L9" s="355">
        <f>SUMIF($B$21:$B$2005,$B9,L$21:L$2005)</f>
        <v>0</v>
      </c>
      <c r="M9" s="468"/>
      <c r="N9" s="465"/>
      <c r="O9" s="317"/>
      <c r="P9" s="318"/>
      <c r="Q9" s="319"/>
      <c r="R9" s="318"/>
      <c r="S9" s="318"/>
      <c r="T9" s="318"/>
      <c r="U9" s="318"/>
      <c r="V9" s="318"/>
      <c r="W9" s="310"/>
      <c r="X9" s="310"/>
      <c r="Y9" s="306"/>
      <c r="Z9" s="463"/>
      <c r="AA9" s="463"/>
    </row>
    <row r="10" spans="1:27" ht="12.75">
      <c r="A10" s="291"/>
      <c r="B10" s="356" t="s">
        <v>341</v>
      </c>
      <c r="C10" s="354">
        <f t="shared" si="0"/>
        <v>0</v>
      </c>
      <c r="D10" s="354">
        <f t="shared" si="0"/>
        <v>0</v>
      </c>
      <c r="E10" s="354">
        <f t="shared" si="0"/>
        <v>0</v>
      </c>
      <c r="F10" s="354">
        <f t="shared" si="0"/>
        <v>0</v>
      </c>
      <c r="G10" s="354">
        <f t="shared" si="0"/>
        <v>0</v>
      </c>
      <c r="H10" s="354">
        <f t="shared" si="0"/>
        <v>0</v>
      </c>
      <c r="I10" s="354">
        <f t="shared" si="0"/>
        <v>0</v>
      </c>
      <c r="J10" s="525">
        <f t="shared" si="0"/>
        <v>0</v>
      </c>
      <c r="K10" s="354">
        <f>SUMIF($B$21:$B$2005,$B10,K$21:K$2005)</f>
        <v>0</v>
      </c>
      <c r="L10" s="355">
        <f>SUMIF($B$21:$B$2005,$B10,L$21:L$2005)</f>
        <v>0</v>
      </c>
      <c r="M10" s="468"/>
      <c r="N10" s="335"/>
      <c r="O10" s="317"/>
      <c r="P10" s="320"/>
      <c r="Q10" s="321"/>
      <c r="R10" s="320"/>
      <c r="S10" s="320"/>
      <c r="T10" s="320"/>
      <c r="U10" s="320"/>
      <c r="V10" s="320"/>
      <c r="W10" s="306"/>
      <c r="X10" s="306"/>
      <c r="Y10" s="306"/>
      <c r="Z10" s="463"/>
      <c r="AA10" s="463"/>
    </row>
    <row r="11" spans="1:27" ht="12.75">
      <c r="A11" s="291"/>
      <c r="B11" s="356" t="s">
        <v>342</v>
      </c>
      <c r="C11" s="354">
        <f t="shared" si="0"/>
        <v>0</v>
      </c>
      <c r="D11" s="354">
        <f t="shared" si="0"/>
        <v>0</v>
      </c>
      <c r="E11" s="354">
        <f t="shared" si="0"/>
        <v>0</v>
      </c>
      <c r="F11" s="354">
        <f t="shared" si="0"/>
        <v>0</v>
      </c>
      <c r="G11" s="354">
        <f t="shared" si="0"/>
        <v>0</v>
      </c>
      <c r="H11" s="354">
        <f t="shared" si="0"/>
        <v>0</v>
      </c>
      <c r="I11" s="354">
        <f t="shared" si="0"/>
        <v>0</v>
      </c>
      <c r="J11" s="525">
        <f t="shared" si="0"/>
        <v>0</v>
      </c>
      <c r="K11" s="354">
        <f>SUMIF($B$21:$B$2005,$B11,K$21:K$2005)</f>
        <v>0</v>
      </c>
      <c r="L11" s="355">
        <f>SUMIF($B$21:$B$2005,$B11,L$21:L$2005)</f>
        <v>0</v>
      </c>
      <c r="M11" s="468"/>
      <c r="N11" s="337"/>
      <c r="O11" s="317"/>
      <c r="P11" s="310"/>
      <c r="Q11" s="322"/>
      <c r="R11" s="310"/>
      <c r="S11" s="310"/>
      <c r="T11" s="310"/>
      <c r="U11" s="310"/>
      <c r="V11" s="310"/>
      <c r="W11" s="310"/>
      <c r="X11" s="310"/>
      <c r="Y11" s="306"/>
      <c r="Z11" s="463"/>
      <c r="AA11" s="463"/>
    </row>
    <row r="12" spans="1:27" ht="33.75" customHeight="1">
      <c r="A12" s="291"/>
      <c r="B12" s="377"/>
      <c r="C12" s="378"/>
      <c r="D12" s="378"/>
      <c r="E12" s="378"/>
      <c r="F12" s="378"/>
      <c r="G12" s="469"/>
      <c r="H12" s="469"/>
      <c r="I12" s="469"/>
      <c r="J12" s="469"/>
      <c r="K12" s="469"/>
      <c r="L12" s="469"/>
      <c r="M12" s="470"/>
      <c r="N12" s="335"/>
      <c r="O12" s="28"/>
      <c r="P12" s="28"/>
      <c r="Q12" s="28"/>
      <c r="R12" s="28"/>
      <c r="S12" s="28"/>
      <c r="T12" s="463"/>
      <c r="U12" s="463"/>
      <c r="V12" s="463"/>
      <c r="W12" s="463"/>
      <c r="X12" s="463"/>
      <c r="Y12" s="463"/>
      <c r="Z12" s="463"/>
      <c r="AA12" s="463"/>
    </row>
    <row r="13" spans="1:27" ht="8.25" customHeight="1">
      <c r="A13" s="291"/>
      <c r="B13" s="347"/>
      <c r="C13" s="347"/>
      <c r="D13" s="347"/>
      <c r="E13" s="347"/>
      <c r="F13" s="347"/>
      <c r="G13" s="513"/>
      <c r="H13" s="513"/>
      <c r="I13" s="513"/>
      <c r="J13" s="513"/>
      <c r="K13" s="513"/>
      <c r="L13" s="513"/>
      <c r="M13" s="513"/>
      <c r="N13" s="335"/>
      <c r="O13" s="28"/>
      <c r="P13" s="28"/>
      <c r="Q13" s="28"/>
      <c r="R13" s="28"/>
      <c r="S13" s="28"/>
      <c r="T13" s="463"/>
      <c r="U13" s="463"/>
      <c r="V13" s="463"/>
      <c r="W13" s="463"/>
      <c r="X13" s="463"/>
      <c r="Y13" s="463"/>
      <c r="Z13" s="463"/>
      <c r="AA13" s="463"/>
    </row>
    <row r="14" spans="1:27" ht="7.5" customHeight="1">
      <c r="A14" s="291"/>
      <c r="B14" s="347"/>
      <c r="C14" s="347"/>
      <c r="D14" s="347"/>
      <c r="E14" s="347"/>
      <c r="F14" s="347"/>
      <c r="G14" s="513"/>
      <c r="H14" s="513"/>
      <c r="I14" s="513"/>
      <c r="J14" s="513"/>
      <c r="K14" s="513"/>
      <c r="L14" s="513"/>
      <c r="M14" s="513"/>
      <c r="N14" s="335"/>
      <c r="O14" s="28"/>
      <c r="P14" s="28"/>
      <c r="Q14" s="28"/>
      <c r="R14" s="28"/>
      <c r="S14" s="28"/>
      <c r="T14" s="271"/>
      <c r="U14" s="463"/>
      <c r="V14" s="463"/>
      <c r="W14" s="463"/>
      <c r="X14" s="463"/>
      <c r="Y14" s="463"/>
      <c r="Z14" s="463"/>
      <c r="AA14" s="463"/>
    </row>
    <row r="15" spans="1:27" ht="6.75" customHeight="1">
      <c r="A15" s="291"/>
      <c r="B15" s="347"/>
      <c r="C15" s="347"/>
      <c r="D15" s="347"/>
      <c r="E15" s="347"/>
      <c r="F15" s="347"/>
      <c r="G15" s="513"/>
      <c r="H15" s="513"/>
      <c r="I15" s="513"/>
      <c r="J15" s="513"/>
      <c r="K15" s="513"/>
      <c r="L15" s="513"/>
      <c r="M15" s="513"/>
      <c r="N15" s="335"/>
      <c r="O15" s="28"/>
      <c r="P15" s="28"/>
      <c r="Q15" s="28"/>
      <c r="R15" s="28"/>
      <c r="S15" s="28"/>
      <c r="T15" s="271"/>
      <c r="U15" s="463"/>
      <c r="V15" s="463"/>
      <c r="W15" s="463"/>
      <c r="X15" s="463"/>
      <c r="Y15" s="463"/>
      <c r="Z15" s="463"/>
      <c r="AA15" s="463"/>
    </row>
    <row r="16" spans="1:20" ht="6.75" customHeight="1">
      <c r="A16" s="291"/>
      <c r="B16" s="342"/>
      <c r="C16" s="342"/>
      <c r="D16" s="342"/>
      <c r="E16" s="342"/>
      <c r="F16" s="342"/>
      <c r="G16" s="342"/>
      <c r="H16" s="342"/>
      <c r="I16" s="342"/>
      <c r="J16" s="342"/>
      <c r="K16" s="342"/>
      <c r="L16" s="342"/>
      <c r="M16" s="342"/>
      <c r="N16" s="336"/>
      <c r="O16" s="48"/>
      <c r="P16" s="48"/>
      <c r="Q16" s="48"/>
      <c r="R16" s="48"/>
      <c r="S16" s="48"/>
      <c r="T16" s="271"/>
    </row>
    <row r="17" spans="1:20" ht="19.5" customHeight="1">
      <c r="A17" s="291"/>
      <c r="B17" s="348" t="s">
        <v>266</v>
      </c>
      <c r="C17" s="345"/>
      <c r="D17" s="345"/>
      <c r="E17" s="345"/>
      <c r="F17" s="345"/>
      <c r="G17" s="345"/>
      <c r="H17" s="345"/>
      <c r="I17" s="552"/>
      <c r="J17" s="552"/>
      <c r="K17" s="552"/>
      <c r="L17" s="464"/>
      <c r="M17" s="373"/>
      <c r="N17" s="335"/>
      <c r="O17" s="28"/>
      <c r="P17" s="28"/>
      <c r="Q17" s="28"/>
      <c r="R17" s="28"/>
      <c r="S17" s="28"/>
      <c r="T17" s="271"/>
    </row>
    <row r="18" spans="1:25" ht="12.75">
      <c r="A18" s="484"/>
      <c r="B18" s="505" t="e">
        <f ca="1">INDIRECT("'"&amp;$T18&amp;"'!BF11")</f>
        <v>#REF!</v>
      </c>
      <c r="C18" s="486"/>
      <c r="D18" s="486"/>
      <c r="E18" s="486"/>
      <c r="F18" s="486"/>
      <c r="G18" s="473"/>
      <c r="H18" s="473"/>
      <c r="I18" s="473"/>
      <c r="J18" s="473"/>
      <c r="K18" s="473"/>
      <c r="L18" s="474">
        <f ca="1">IF(ISERROR(INDIRECT("'"&amp;T18&amp;"'!BG11")),"",INDIRECT("'"&amp;T18&amp;"'!BG11"))</f>
      </c>
      <c r="M18" s="475"/>
      <c r="N18" s="485"/>
      <c r="O18" s="311"/>
      <c r="P18" s="311"/>
      <c r="Q18" s="463"/>
      <c r="R18" s="28"/>
      <c r="S18" s="271"/>
      <c r="T18" s="271"/>
      <c r="Y18" s="271"/>
    </row>
    <row r="19" spans="1:25" ht="12.75">
      <c r="A19" s="484"/>
      <c r="B19" s="351"/>
      <c r="C19" s="350"/>
      <c r="D19" s="350"/>
      <c r="E19" s="350"/>
      <c r="F19" s="350"/>
      <c r="G19" s="350"/>
      <c r="H19" s="350"/>
      <c r="I19" s="350"/>
      <c r="J19" s="350"/>
      <c r="K19" s="350"/>
      <c r="L19" s="350"/>
      <c r="M19" s="352"/>
      <c r="N19" s="485"/>
      <c r="O19" s="308"/>
      <c r="P19" s="308"/>
      <c r="Q19" s="309"/>
      <c r="R19" s="28"/>
      <c r="S19" s="271"/>
      <c r="T19" s="271"/>
      <c r="Y19" s="271"/>
    </row>
    <row r="20" spans="1:25" ht="46.5" customHeight="1">
      <c r="A20" s="484"/>
      <c r="B20" s="346"/>
      <c r="C20" s="312" t="s">
        <v>269</v>
      </c>
      <c r="D20" s="313" t="s">
        <v>270</v>
      </c>
      <c r="E20" s="312" t="s">
        <v>267</v>
      </c>
      <c r="F20" s="313" t="s">
        <v>268</v>
      </c>
      <c r="G20" s="312" t="s">
        <v>31</v>
      </c>
      <c r="H20" s="312" t="s">
        <v>273</v>
      </c>
      <c r="I20" s="312" t="s">
        <v>274</v>
      </c>
      <c r="J20" s="531" t="s">
        <v>271</v>
      </c>
      <c r="K20" s="312" t="s">
        <v>325</v>
      </c>
      <c r="L20" s="458" t="s">
        <v>272</v>
      </c>
      <c r="M20" s="353"/>
      <c r="N20" s="485"/>
      <c r="O20" s="305"/>
      <c r="P20" s="748"/>
      <c r="Q20" s="748"/>
      <c r="R20" s="28"/>
      <c r="S20" s="271"/>
      <c r="T20" s="271"/>
      <c r="Y20" s="271"/>
    </row>
    <row r="21" spans="1:25" ht="12.75" customHeight="1">
      <c r="A21" s="484"/>
      <c r="B21" s="356" t="s">
        <v>34</v>
      </c>
      <c r="C21" s="354">
        <f ca="1">IF(ISERROR(INDIRECT("'"&amp;$T21&amp;"'!BD14")),"",INDIRECT("'"&amp;$T21&amp;"'!BD14"))</f>
      </c>
      <c r="D21" s="354">
        <f ca="1">IF(ISERROR(INDIRECT("'"&amp;$T21&amp;"'!BD15")),"",INDIRECT("'"&amp;$T21&amp;"'!BD15"))</f>
      </c>
      <c r="E21" s="354">
        <f ca="1">IF(ISERROR(INDIRECT("'"&amp;$T21&amp;"'!BD16")),"",INDIRECT("'"&amp;$T21&amp;"'!BD16"))</f>
      </c>
      <c r="F21" s="504">
        <f ca="1">IF(ISERROR(INDIRECT("'"&amp;$T21&amp;"'!BF13")),"",INDIRECT("'"&amp;$T21&amp;"'!BF13"))</f>
      </c>
      <c r="G21" s="504">
        <f ca="1">IF(ISERROR(INDIRECT("'"&amp;$T21&amp;"'!BF14")),"",INDIRECT("'"&amp;$T21&amp;"'!BF14"))</f>
      </c>
      <c r="H21" s="504">
        <f ca="1">IF(ISERROR(INDIRECT("'"&amp;$T21&amp;"'!BF15")),"",INDIRECT("'"&amp;$T21&amp;"'!BF15"))</f>
      </c>
      <c r="I21" s="504">
        <f ca="1">IF(ISERROR(INDIRECT("'"&amp;$T21&amp;"'!BF16")),"",INDIRECT("'"&amp;$T21&amp;"'!BF16"))</f>
      </c>
      <c r="J21" s="525">
        <f ca="1">IF(ISERROR(INDIRECT("'"&amp;$T21&amp;"'!BL15")),"",INDIRECT("'"&amp;$T21&amp;"'!BL15"))</f>
      </c>
      <c r="K21" s="481"/>
      <c r="L21" s="354">
        <f ca="1">IF(ISERROR(INDIRECT("'"&amp;$T21&amp;"'!BL16")),"",INDIRECT("'"&amp;$T21&amp;"'!BL16"))</f>
      </c>
      <c r="M21" s="457"/>
      <c r="N21" s="485"/>
      <c r="O21" s="310"/>
      <c r="P21" s="310"/>
      <c r="Q21" s="307">
        <f>IF(O21=0,"",P21/O21)</f>
      </c>
      <c r="R21" s="28"/>
      <c r="S21" s="271"/>
      <c r="T21" s="271"/>
      <c r="Y21" s="271"/>
    </row>
    <row r="22" spans="1:25" ht="12.75" customHeight="1">
      <c r="A22" s="484"/>
      <c r="B22" s="356" t="s">
        <v>340</v>
      </c>
      <c r="C22" s="354">
        <f ca="1">IF(ISERROR(INDIRECT("'"&amp;$T22&amp;"'!CF11")),0,INDIRECT("'"&amp;$T22&amp;"'!CF11"))</f>
        <v>0</v>
      </c>
      <c r="D22" s="354">
        <f ca="1">IF(ISERROR(INDIRECT("'"&amp;$T22&amp;"'!CF12")),0,INDIRECT("'"&amp;$T22&amp;"'!CF12"))</f>
        <v>0</v>
      </c>
      <c r="E22" s="354">
        <f ca="1">IF(ISERROR(INDIRECT("'"&amp;$T22&amp;"'!CF13")),0,INDIRECT("'"&amp;$T22&amp;"'!CF13"))</f>
        <v>0</v>
      </c>
      <c r="F22" s="481"/>
      <c r="G22" s="481"/>
      <c r="H22" s="481"/>
      <c r="I22" s="481"/>
      <c r="J22" s="526"/>
      <c r="K22" s="481"/>
      <c r="L22" s="354">
        <f>SUM(C22:E22)</f>
        <v>0</v>
      </c>
      <c r="M22" s="457"/>
      <c r="N22" s="485"/>
      <c r="O22" s="310"/>
      <c r="P22" s="310"/>
      <c r="Q22" s="307"/>
      <c r="R22" s="28"/>
      <c r="S22" s="271"/>
      <c r="T22" s="271"/>
      <c r="Y22" s="271"/>
    </row>
    <row r="23" spans="1:25" ht="12.75" customHeight="1">
      <c r="A23" s="484"/>
      <c r="B23" s="356" t="s">
        <v>341</v>
      </c>
      <c r="C23" s="354">
        <f ca="1">IF(ISERROR(INDIRECT("'"&amp;$T23&amp;"'!CH13")),"",INDIRECT("'"&amp;$T23&amp;"'!CH13"))</f>
      </c>
      <c r="D23" s="354">
        <f ca="1">IF(ISERROR(INDIRECT("'"&amp;$T23&amp;"'!CJ17")),"",INDIRECT("'"&amp;$T23&amp;"'!CJ17"))</f>
      </c>
      <c r="E23" s="354">
        <f ca="1">IF(ISERROR(INDIRECT("'"&amp;$T23&amp;"'!CH14")),"",INDIRECT("'"&amp;$T23&amp;"'!CH14"))</f>
      </c>
      <c r="F23" s="533">
        <f ca="1">IF(ISERROR(INDIRECT("'"&amp;$T23&amp;"'!CH15")),"",INDIRECT("'"&amp;$T23&amp;"'!CH15"))</f>
      </c>
      <c r="G23" s="533">
        <f ca="1">IF(ISERROR(INDIRECT("'"&amp;$T23&amp;"'!CH16")),"",INDIRECT("'"&amp;$T23&amp;"'!CH16"))</f>
      </c>
      <c r="H23" s="533">
        <f ca="1">IF(ISERROR(INDIRECT("'"&amp;$T23&amp;"'!CH17")),"",INDIRECT("'"&amp;$T23&amp;"'!CH17"))</f>
      </c>
      <c r="I23" s="533">
        <f ca="1">IF(ISERROR(INDIRECT("'"&amp;$T23&amp;"'!CH18")),"",INDIRECT("'"&amp;$T23&amp;"'!CH18"))</f>
      </c>
      <c r="J23" s="534">
        <f ca="1">IF(ISERROR(INDIRECT("'"&amp;$T23&amp;"'!CJ12")),"",INDIRECT("'"&amp;$T23&amp;"'!CJ12"))</f>
      </c>
      <c r="K23" s="535">
        <f ca="1">IF(ISERROR(INDIRECT("'"&amp;$T23&amp;"'!CJ14")),"",INDIRECT("'"&amp;$T23&amp;"'!CJ14"))</f>
      </c>
      <c r="L23" s="536">
        <f ca="1">IF(ISERROR(INDIRECT("'"&amp;$T23&amp;"'!CJ16")),"",INDIRECT("'"&amp;$T23&amp;"'!CJ16"))</f>
      </c>
      <c r="M23" s="537"/>
      <c r="N23" s="538"/>
      <c r="O23" s="28"/>
      <c r="P23" s="310"/>
      <c r="Q23" s="28"/>
      <c r="R23" s="28"/>
      <c r="S23" s="271"/>
      <c r="T23" s="271"/>
      <c r="Y23" s="271"/>
    </row>
    <row r="24" spans="1:25" ht="12.75" customHeight="1">
      <c r="A24" s="484"/>
      <c r="B24" s="356" t="s">
        <v>342</v>
      </c>
      <c r="C24" s="354">
        <f>IF(ISERROR(C21+C22+C23),"",C21+C22+C23)</f>
      </c>
      <c r="D24" s="354">
        <f aca="true" t="shared" si="1" ref="D24:J24">IF(ISERROR(D21+D22+D23),"",D21+D22+D23)</f>
      </c>
      <c r="E24" s="354">
        <f t="shared" si="1"/>
      </c>
      <c r="F24" s="354">
        <f t="shared" si="1"/>
      </c>
      <c r="G24" s="354">
        <f t="shared" si="1"/>
      </c>
      <c r="H24" s="354">
        <f t="shared" si="1"/>
      </c>
      <c r="I24" s="354">
        <f t="shared" si="1"/>
      </c>
      <c r="J24" s="525">
        <f t="shared" si="1"/>
      </c>
      <c r="K24" s="519">
        <f>IF(ISERROR(K23),"",K23)</f>
      </c>
      <c r="L24" s="354">
        <f>IF(ISERROR(L21+L22+L23),"",L21+L22+L23)</f>
      </c>
      <c r="M24" s="459"/>
      <c r="N24" s="485"/>
      <c r="O24" s="28"/>
      <c r="P24" s="28"/>
      <c r="Q24" s="28"/>
      <c r="R24" s="28"/>
      <c r="S24" s="271"/>
      <c r="T24" s="271"/>
      <c r="Y24" s="271"/>
    </row>
    <row r="25" spans="1:25" ht="12.75">
      <c r="A25" s="484"/>
      <c r="B25" s="377"/>
      <c r="C25" s="378"/>
      <c r="D25" s="378"/>
      <c r="E25" s="378"/>
      <c r="F25" s="378"/>
      <c r="G25" s="378"/>
      <c r="H25" s="378"/>
      <c r="I25" s="378"/>
      <c r="J25" s="378"/>
      <c r="K25" s="378"/>
      <c r="L25" s="378"/>
      <c r="M25" s="383"/>
      <c r="N25" s="485"/>
      <c r="O25" s="28"/>
      <c r="P25" s="28"/>
      <c r="Q25" s="28"/>
      <c r="R25" s="28"/>
      <c r="S25" s="271"/>
      <c r="T25" s="271"/>
      <c r="Y25" s="271"/>
    </row>
    <row r="26" s="271" customFormat="1" ht="12.75"/>
    <row r="27" s="271" customFormat="1" ht="12.75"/>
    <row r="28" s="271" customFormat="1" ht="12.75"/>
    <row r="29" s="271" customFormat="1" ht="12.75"/>
    <row r="30" s="271" customFormat="1" ht="12.75"/>
    <row r="31" s="271" customFormat="1" ht="12.75"/>
    <row r="32" s="271" customFormat="1" ht="12.75"/>
    <row r="33" s="271" customFormat="1" ht="12.75"/>
    <row r="34" s="271" customFormat="1" ht="12.75"/>
    <row r="35" s="271" customFormat="1" ht="12.75"/>
    <row r="36" s="271" customFormat="1" ht="12.75"/>
    <row r="37" s="271" customFormat="1" ht="12.75"/>
    <row r="38" s="271" customFormat="1" ht="12.75"/>
    <row r="39" s="271" customFormat="1" ht="12.75"/>
    <row r="40" s="271" customFormat="1" ht="12.75"/>
    <row r="41" s="271" customFormat="1" ht="12.75"/>
    <row r="42" s="271" customFormat="1" ht="12.75"/>
    <row r="43" s="271" customFormat="1" ht="12.75"/>
    <row r="44" s="271" customFormat="1" ht="12.75"/>
    <row r="45" s="271" customFormat="1" ht="12.75"/>
    <row r="46" s="271" customFormat="1" ht="12.75"/>
    <row r="47" s="271" customFormat="1" ht="12.75"/>
    <row r="48" s="271" customFormat="1" ht="12.75"/>
    <row r="49" s="271" customFormat="1" ht="12.75"/>
    <row r="50" s="271" customFormat="1" ht="12.75"/>
    <row r="51" s="271" customFormat="1" ht="12.75"/>
    <row r="52" s="271" customFormat="1" ht="12.75"/>
    <row r="53" s="271" customFormat="1" ht="12.75"/>
    <row r="54" s="271" customFormat="1" ht="12.75"/>
    <row r="55" s="271" customFormat="1" ht="12.75"/>
    <row r="56" s="271" customFormat="1" ht="12.75"/>
    <row r="57" s="271" customFormat="1" ht="12.75"/>
    <row r="58" s="271" customFormat="1" ht="12.75"/>
    <row r="59" s="271" customFormat="1" ht="12.75"/>
    <row r="60" s="271" customFormat="1" ht="12.75"/>
    <row r="61" s="271" customFormat="1" ht="12.75"/>
    <row r="62" s="271" customFormat="1" ht="12.75"/>
    <row r="63" s="271" customFormat="1" ht="12.75"/>
    <row r="64" s="271" customFormat="1" ht="12.75"/>
    <row r="65" s="271" customFormat="1" ht="12.75"/>
    <row r="66" s="271" customFormat="1" ht="12.75"/>
    <row r="67" s="271" customFormat="1" ht="12.75"/>
    <row r="68" s="271" customFormat="1" ht="12.75"/>
    <row r="69" s="271" customFormat="1" ht="12.75"/>
    <row r="70" s="271" customFormat="1" ht="12.75"/>
    <row r="71" s="271" customFormat="1" ht="12.75"/>
    <row r="72" s="271" customFormat="1" ht="12.75"/>
    <row r="73" s="271" customFormat="1" ht="12.75"/>
    <row r="74" s="271" customFormat="1" ht="12.75"/>
    <row r="75" s="271" customFormat="1" ht="12.75"/>
    <row r="76" s="271" customFormat="1" ht="12.75"/>
    <row r="77" s="271" customFormat="1" ht="12.75"/>
    <row r="78" s="271" customFormat="1" ht="12.75"/>
    <row r="79" s="271" customFormat="1" ht="12.75"/>
    <row r="80" s="271" customFormat="1" ht="12.75"/>
    <row r="81" s="271" customFormat="1" ht="12.75"/>
    <row r="82" s="271" customFormat="1" ht="12.75"/>
    <row r="83" s="271" customFormat="1" ht="12.75"/>
    <row r="84" s="271" customFormat="1" ht="12.75"/>
    <row r="85" s="271" customFormat="1" ht="12.75"/>
    <row r="86" s="271" customFormat="1" ht="12.75"/>
    <row r="87" s="271" customFormat="1" ht="12.75"/>
    <row r="88" s="271" customFormat="1" ht="12.75"/>
    <row r="89" s="271" customFormat="1" ht="12.75"/>
    <row r="90" s="271" customFormat="1" ht="12.75"/>
    <row r="91" s="271" customFormat="1" ht="12.75"/>
    <row r="92" s="271" customFormat="1" ht="12.75"/>
    <row r="93" s="271" customFormat="1" ht="12.75"/>
    <row r="94" s="271" customFormat="1" ht="12.75"/>
    <row r="95" s="271" customFormat="1" ht="12.75"/>
    <row r="96" s="271" customFormat="1" ht="12.75"/>
    <row r="97" s="271" customFormat="1" ht="12.75"/>
    <row r="98" s="271" customFormat="1" ht="12.75"/>
    <row r="99" s="271" customFormat="1" ht="12.75"/>
    <row r="100" s="271" customFormat="1" ht="12.75"/>
    <row r="101" s="271" customFormat="1" ht="12.75"/>
    <row r="102" s="271" customFormat="1" ht="12.75"/>
    <row r="103" s="271" customFormat="1" ht="12.75"/>
    <row r="104" s="271" customFormat="1" ht="12.75"/>
    <row r="105" s="271" customFormat="1" ht="12.75"/>
    <row r="106" s="271" customFormat="1" ht="12.75"/>
    <row r="107" s="271" customFormat="1" ht="12.75"/>
    <row r="108" s="271" customFormat="1" ht="12.75"/>
    <row r="109" s="271" customFormat="1" ht="12.75"/>
    <row r="110" s="271" customFormat="1" ht="12.75"/>
    <row r="111" s="271" customFormat="1" ht="12.75"/>
    <row r="112" s="271" customFormat="1" ht="12.75"/>
    <row r="113" s="271" customFormat="1" ht="12.75"/>
    <row r="114" s="271" customFormat="1" ht="12.75"/>
    <row r="115" s="271" customFormat="1" ht="12.75"/>
    <row r="116" s="271" customFormat="1" ht="12.75"/>
    <row r="117" s="271" customFormat="1" ht="12.75"/>
    <row r="118" s="271" customFormat="1" ht="12.75"/>
    <row r="119" s="271" customFormat="1" ht="12.75"/>
    <row r="120" s="271" customFormat="1" ht="12.75"/>
    <row r="121" s="271" customFormat="1" ht="12.75"/>
    <row r="122" s="271" customFormat="1" ht="12.75"/>
    <row r="123" s="271" customFormat="1" ht="12.75"/>
    <row r="124" s="271" customFormat="1" ht="12.75"/>
    <row r="125" s="271" customFormat="1" ht="12.75"/>
    <row r="126" s="271" customFormat="1" ht="12.75"/>
    <row r="127" s="271" customFormat="1" ht="12.75"/>
    <row r="128" s="271" customFormat="1" ht="12.75"/>
    <row r="129" s="271" customFormat="1" ht="12.75"/>
    <row r="130" s="271" customFormat="1" ht="12.75"/>
    <row r="131" s="271" customFormat="1" ht="12.75"/>
    <row r="132" s="271" customFormat="1" ht="12.75"/>
    <row r="133" s="271" customFormat="1" ht="12.75"/>
    <row r="134" s="271" customFormat="1" ht="12.75"/>
    <row r="135" s="271" customFormat="1" ht="12.75"/>
    <row r="136" s="271" customFormat="1" ht="12.75"/>
    <row r="137" s="271" customFormat="1" ht="12.75"/>
    <row r="138" s="271" customFormat="1" ht="12.75"/>
    <row r="139" s="271" customFormat="1" ht="12.75"/>
    <row r="140" s="271" customFormat="1" ht="12.75"/>
    <row r="141" s="271" customFormat="1" ht="12.75"/>
    <row r="142" s="271" customFormat="1" ht="12.75"/>
    <row r="143" s="271" customFormat="1" ht="12.75"/>
    <row r="144" s="271" customFormat="1" ht="12.75"/>
    <row r="145" s="271" customFormat="1" ht="12.75"/>
    <row r="146" s="271" customFormat="1" ht="12.75"/>
    <row r="147" s="271" customFormat="1" ht="12.75"/>
    <row r="148" s="271" customFormat="1" ht="12.75"/>
    <row r="149" s="271" customFormat="1" ht="12.75"/>
    <row r="150" s="271" customFormat="1" ht="12.75"/>
    <row r="151" s="271" customFormat="1" ht="12.75"/>
    <row r="152" s="271" customFormat="1" ht="12.75"/>
    <row r="153" s="271" customFormat="1" ht="12.75"/>
    <row r="154" s="271" customFormat="1" ht="12.75"/>
    <row r="155" s="271" customFormat="1" ht="12.75"/>
    <row r="156" s="271" customFormat="1" ht="12.75"/>
    <row r="157" s="271" customFormat="1" ht="12.75"/>
    <row r="158" s="271" customFormat="1" ht="12.75"/>
    <row r="159" s="271" customFormat="1" ht="12.75"/>
    <row r="160" s="271" customFormat="1" ht="12.75"/>
    <row r="161" s="271" customFormat="1" ht="12.75"/>
    <row r="162" s="271" customFormat="1" ht="12.75"/>
    <row r="163" s="271" customFormat="1" ht="12.75"/>
    <row r="164" s="271" customFormat="1" ht="12.75"/>
    <row r="165" s="271" customFormat="1" ht="12.75"/>
    <row r="166" s="271" customFormat="1" ht="12.75"/>
    <row r="167" s="271" customFormat="1" ht="12.75"/>
    <row r="168" s="271" customFormat="1" ht="12.75"/>
    <row r="169" s="271" customFormat="1" ht="12.75"/>
    <row r="170" s="271" customFormat="1" ht="12.75"/>
    <row r="171" s="271" customFormat="1" ht="12.75"/>
    <row r="172" s="271" customFormat="1" ht="12.75"/>
    <row r="173" s="271" customFormat="1" ht="12.75"/>
    <row r="174" s="271" customFormat="1" ht="12.75"/>
    <row r="175" s="271" customFormat="1" ht="12.75"/>
    <row r="176" s="271" customFormat="1" ht="12.75"/>
    <row r="177" s="271" customFormat="1" ht="12.75"/>
    <row r="178" s="271" customFormat="1" ht="12.75"/>
    <row r="179" s="271" customFormat="1" ht="12.75"/>
    <row r="180" s="271" customFormat="1" ht="12.75"/>
    <row r="181" s="271" customFormat="1" ht="12.75"/>
    <row r="182" s="271" customFormat="1" ht="12.75"/>
    <row r="183" s="271" customFormat="1" ht="12.75"/>
    <row r="184" s="271" customFormat="1" ht="12.75"/>
    <row r="185" s="271" customFormat="1" ht="12.75"/>
    <row r="186" s="271" customFormat="1" ht="12.75"/>
    <row r="187" s="271" customFormat="1" ht="12.75"/>
    <row r="188" s="271" customFormat="1" ht="12.75"/>
    <row r="189" s="271" customFormat="1" ht="12.75"/>
    <row r="190" s="271" customFormat="1" ht="12.75"/>
    <row r="191" s="271" customFormat="1" ht="12.75"/>
    <row r="192" s="271" customFormat="1" ht="12.75"/>
    <row r="193" s="271" customFormat="1" ht="12.75"/>
    <row r="194" s="271" customFormat="1" ht="12.75"/>
    <row r="195" s="271" customFormat="1" ht="12.75"/>
    <row r="196" s="271" customFormat="1" ht="12.75"/>
    <row r="197" s="271" customFormat="1" ht="12.75"/>
    <row r="198" s="271" customFormat="1" ht="12.75"/>
    <row r="199" s="271" customFormat="1" ht="12.75"/>
    <row r="200" s="271" customFormat="1" ht="12.75"/>
    <row r="201" s="271" customFormat="1" ht="12.75"/>
    <row r="202" s="271" customFormat="1" ht="12.75"/>
    <row r="203" s="271" customFormat="1" ht="12.75"/>
    <row r="204" s="271" customFormat="1" ht="12.75"/>
    <row r="205" s="271" customFormat="1" ht="12.75"/>
    <row r="206" s="271" customFormat="1" ht="12.75"/>
    <row r="207" s="271" customFormat="1" ht="12.75"/>
    <row r="208" s="271" customFormat="1" ht="12.75"/>
    <row r="209" s="271" customFormat="1" ht="12.75"/>
    <row r="210" s="271" customFormat="1" ht="12.75"/>
    <row r="211" s="271" customFormat="1" ht="12.75"/>
    <row r="212" s="271" customFormat="1" ht="12.75"/>
    <row r="213" s="271" customFormat="1" ht="12.75"/>
    <row r="214" s="271" customFormat="1" ht="12.75"/>
    <row r="215" s="271" customFormat="1" ht="12.75"/>
    <row r="216" s="271" customFormat="1" ht="12.75"/>
    <row r="217" s="271" customFormat="1" ht="12.75"/>
    <row r="218" s="271" customFormat="1" ht="12.75"/>
    <row r="219" s="271" customFormat="1" ht="12.75"/>
    <row r="220" s="271" customFormat="1" ht="12.75"/>
    <row r="221" s="271" customFormat="1" ht="12.75"/>
    <row r="222" s="271" customFormat="1" ht="12.75"/>
    <row r="223" s="271" customFormat="1" ht="12.75"/>
    <row r="224" s="271" customFormat="1" ht="12.75"/>
    <row r="225" s="271" customFormat="1" ht="12.75"/>
    <row r="226" s="271" customFormat="1" ht="12.75"/>
    <row r="227" s="271" customFormat="1" ht="12.75"/>
    <row r="228" s="271" customFormat="1" ht="12.75"/>
    <row r="229" s="271" customFormat="1" ht="12.75"/>
    <row r="230" s="271" customFormat="1" ht="12.75"/>
    <row r="231" s="271" customFormat="1" ht="12.75"/>
    <row r="232" s="271" customFormat="1" ht="12.75"/>
    <row r="233" s="271" customFormat="1" ht="12.75"/>
    <row r="234" s="271" customFormat="1" ht="12.75"/>
    <row r="235" s="271" customFormat="1" ht="12.75"/>
    <row r="236" s="271" customFormat="1" ht="12.75"/>
    <row r="237" s="271" customFormat="1" ht="12.75"/>
    <row r="238" s="271" customFormat="1" ht="12.75"/>
    <row r="239" s="271" customFormat="1" ht="12.75"/>
    <row r="240" s="271" customFormat="1" ht="12.75"/>
    <row r="241" s="271" customFormat="1" ht="12.75"/>
    <row r="242" s="271" customFormat="1" ht="12.75"/>
    <row r="243" s="271" customFormat="1" ht="12.75"/>
    <row r="244" s="271" customFormat="1" ht="12.75"/>
    <row r="245" s="271" customFormat="1" ht="12.75"/>
    <row r="246" s="271" customFormat="1" ht="12.75"/>
    <row r="247" s="271" customFormat="1" ht="12.75"/>
    <row r="248" s="271" customFormat="1" ht="12.75"/>
    <row r="249" s="271" customFormat="1" ht="12.75"/>
    <row r="250" s="271" customFormat="1" ht="12.75"/>
    <row r="251" s="271" customFormat="1" ht="12.75"/>
    <row r="252" s="271" customFormat="1" ht="12.75"/>
    <row r="253" s="271" customFormat="1" ht="12.75"/>
    <row r="254" s="271" customFormat="1" ht="12.75"/>
    <row r="255" s="271" customFormat="1" ht="12.75"/>
    <row r="256" s="271" customFormat="1" ht="12.75"/>
    <row r="257" s="271" customFormat="1" ht="12.75"/>
    <row r="258" s="271" customFormat="1" ht="12.75"/>
    <row r="259" s="271" customFormat="1" ht="12.75"/>
    <row r="260" s="271" customFormat="1" ht="12.75"/>
    <row r="261" s="271" customFormat="1" ht="12.75"/>
    <row r="262" s="271" customFormat="1" ht="12.75"/>
    <row r="263" s="271" customFormat="1" ht="12.75"/>
    <row r="264" s="271" customFormat="1" ht="12.75"/>
    <row r="265" s="271" customFormat="1" ht="12.75"/>
    <row r="266" s="271" customFormat="1" ht="12.75"/>
    <row r="267" s="271" customFormat="1" ht="12.75"/>
    <row r="268" s="271" customFormat="1" ht="12.75"/>
    <row r="269" s="271" customFormat="1" ht="12.75"/>
    <row r="270" s="271" customFormat="1" ht="12.75"/>
    <row r="271" s="271" customFormat="1" ht="12.75"/>
    <row r="272" s="271" customFormat="1" ht="12.75"/>
    <row r="273" s="271" customFormat="1" ht="12.75"/>
    <row r="274" s="271" customFormat="1" ht="12.75"/>
    <row r="275" s="271" customFormat="1" ht="12.75"/>
    <row r="276" s="271" customFormat="1" ht="12.75"/>
    <row r="277" s="271" customFormat="1" ht="12.75"/>
    <row r="278" s="271" customFormat="1" ht="12.75"/>
    <row r="279" s="271" customFormat="1" ht="12.75"/>
    <row r="280" s="271" customFormat="1" ht="12.75"/>
    <row r="281" s="271" customFormat="1" ht="12.75"/>
    <row r="282" s="271" customFormat="1" ht="12.75"/>
    <row r="283" s="271" customFormat="1" ht="12.75"/>
    <row r="284" s="271" customFormat="1" ht="12.75"/>
    <row r="285" s="271" customFormat="1" ht="12.75"/>
    <row r="286" s="271" customFormat="1" ht="12.75"/>
    <row r="287" s="271" customFormat="1" ht="12.75"/>
    <row r="288" s="271" customFormat="1" ht="12.75"/>
    <row r="289" s="271" customFormat="1" ht="12.75"/>
    <row r="290" s="271" customFormat="1" ht="12.75"/>
    <row r="291" s="271" customFormat="1" ht="12.75"/>
    <row r="292" s="271" customFormat="1" ht="12.75"/>
    <row r="293" s="271" customFormat="1" ht="12.75"/>
    <row r="294" s="271" customFormat="1" ht="12.75"/>
    <row r="295" s="271" customFormat="1" ht="12.75"/>
    <row r="296" s="271" customFormat="1" ht="12.75"/>
    <row r="297" s="271" customFormat="1" ht="12.75"/>
    <row r="298" s="271" customFormat="1" ht="12.75"/>
    <row r="299" s="271" customFormat="1" ht="12.75"/>
    <row r="300" s="271" customFormat="1" ht="12.75"/>
    <row r="301" s="271" customFormat="1" ht="12.75"/>
    <row r="302" s="271" customFormat="1" ht="12.75"/>
    <row r="303" s="271" customFormat="1" ht="12.75"/>
    <row r="304" s="271" customFormat="1" ht="12.75"/>
    <row r="305" s="271" customFormat="1" ht="12.75"/>
    <row r="306" s="271" customFormat="1" ht="12.75"/>
    <row r="307" s="271" customFormat="1" ht="12.75"/>
    <row r="308" s="271" customFormat="1" ht="12.75"/>
    <row r="309" s="271" customFormat="1" ht="12.75"/>
    <row r="310" s="271" customFormat="1" ht="12.75"/>
    <row r="311" s="271" customFormat="1" ht="12.75"/>
    <row r="312" s="271" customFormat="1" ht="12.75"/>
    <row r="313" s="271" customFormat="1" ht="12.75"/>
    <row r="314" s="271" customFormat="1" ht="12.75"/>
    <row r="315" s="271" customFormat="1" ht="12.75"/>
    <row r="316" s="271" customFormat="1" ht="12.75"/>
    <row r="317" s="271" customFormat="1" ht="12.75"/>
    <row r="318" s="271" customFormat="1" ht="12.75"/>
    <row r="319" s="271" customFormat="1" ht="12.75"/>
    <row r="320" s="271" customFormat="1" ht="12.75"/>
    <row r="321" s="271" customFormat="1" ht="12.75"/>
    <row r="322" s="271" customFormat="1" ht="12.75"/>
    <row r="323" s="271" customFormat="1" ht="12.75"/>
    <row r="324" s="271" customFormat="1" ht="12.75"/>
    <row r="325" s="271" customFormat="1" ht="12.75"/>
    <row r="326" s="271" customFormat="1" ht="12.75"/>
    <row r="327" s="271" customFormat="1" ht="12.75"/>
    <row r="328" s="271" customFormat="1" ht="12.75"/>
    <row r="329" s="271" customFormat="1" ht="12.75"/>
    <row r="330" s="271" customFormat="1" ht="12.75"/>
    <row r="331" s="271" customFormat="1" ht="12.75"/>
    <row r="332" s="271" customFormat="1" ht="12.75"/>
    <row r="333" s="271" customFormat="1" ht="12.75"/>
    <row r="334" s="271" customFormat="1" ht="12.75"/>
    <row r="335" s="271" customFormat="1" ht="12.75"/>
    <row r="336" s="271" customFormat="1" ht="12.75"/>
    <row r="337" s="271" customFormat="1" ht="12.75"/>
    <row r="338" s="271" customFormat="1" ht="12.75"/>
    <row r="339" s="271" customFormat="1" ht="12.75"/>
    <row r="340" s="271" customFormat="1" ht="12.75"/>
    <row r="341" s="271" customFormat="1" ht="12.75"/>
    <row r="342" s="271" customFormat="1" ht="12.75"/>
    <row r="343" s="271" customFormat="1" ht="12.75"/>
    <row r="344" s="271" customFormat="1" ht="12.75"/>
    <row r="345" s="271" customFormat="1" ht="12.75"/>
    <row r="346" s="271" customFormat="1" ht="12.75"/>
    <row r="347" s="271" customFormat="1" ht="12.75"/>
    <row r="348" s="271" customFormat="1" ht="12.75"/>
    <row r="349" s="271" customFormat="1" ht="12.75"/>
    <row r="350" s="271" customFormat="1" ht="12.75"/>
    <row r="351" s="271" customFormat="1" ht="12.75"/>
    <row r="352" s="271" customFormat="1" ht="12.75"/>
    <row r="353" s="271" customFormat="1" ht="12.75"/>
    <row r="354" s="271" customFormat="1" ht="12.75"/>
    <row r="355" s="271" customFormat="1" ht="12.75"/>
    <row r="356" s="271" customFormat="1" ht="12.75"/>
    <row r="357" s="271" customFormat="1" ht="12.75"/>
    <row r="358" s="271" customFormat="1" ht="12.75"/>
    <row r="359" s="271" customFormat="1" ht="12.75"/>
    <row r="360" s="271" customFormat="1" ht="12.75"/>
    <row r="361" s="271" customFormat="1" ht="12.75"/>
    <row r="362" s="271" customFormat="1" ht="12.75"/>
    <row r="363" s="271" customFormat="1" ht="12.75"/>
    <row r="364" s="271" customFormat="1" ht="12.75"/>
    <row r="365" s="271" customFormat="1" ht="12.75"/>
    <row r="366" s="271" customFormat="1" ht="12.75"/>
    <row r="367" s="271" customFormat="1" ht="12.75"/>
    <row r="368" s="271" customFormat="1" ht="12.75"/>
    <row r="369" s="271" customFormat="1" ht="12.75"/>
    <row r="370" s="271" customFormat="1" ht="12.75"/>
    <row r="371" s="271" customFormat="1" ht="12.75"/>
    <row r="372" s="271" customFormat="1" ht="12.75"/>
    <row r="373" s="271" customFormat="1" ht="12.75"/>
    <row r="374" s="271" customFormat="1" ht="12.75"/>
    <row r="375" s="271" customFormat="1" ht="12.75"/>
    <row r="376" s="271" customFormat="1" ht="12.75"/>
    <row r="377" s="271" customFormat="1" ht="12.75"/>
    <row r="378" s="271" customFormat="1" ht="12.75"/>
    <row r="379" s="271" customFormat="1" ht="12.75"/>
    <row r="380" s="271" customFormat="1" ht="12.75"/>
    <row r="381" s="271" customFormat="1" ht="12.75"/>
    <row r="382" s="271" customFormat="1" ht="12.75"/>
    <row r="383" s="271" customFormat="1" ht="12.75"/>
    <row r="384" s="271" customFormat="1" ht="12.75"/>
    <row r="385" s="271" customFormat="1" ht="12.75"/>
    <row r="386" s="271" customFormat="1" ht="12.75"/>
    <row r="387" s="271" customFormat="1" ht="12.75"/>
    <row r="388" s="271" customFormat="1" ht="12.75"/>
    <row r="389" s="271" customFormat="1" ht="12.75"/>
    <row r="390" s="271" customFormat="1" ht="12.75"/>
    <row r="391" s="271" customFormat="1" ht="12.75"/>
    <row r="392" s="271" customFormat="1" ht="12.75"/>
    <row r="393" s="271" customFormat="1" ht="12.75"/>
    <row r="394" s="271" customFormat="1" ht="12.75"/>
    <row r="395" s="271" customFormat="1" ht="12.75"/>
    <row r="396" s="271" customFormat="1" ht="12.75"/>
    <row r="397" s="271" customFormat="1" ht="12.75"/>
    <row r="398" s="271" customFormat="1" ht="12.75"/>
    <row r="399" s="271" customFormat="1" ht="12.75"/>
    <row r="400" s="271" customFormat="1" ht="12.75"/>
    <row r="401" s="271" customFormat="1" ht="12.75"/>
    <row r="402" s="271" customFormat="1" ht="12.75"/>
    <row r="403" s="271" customFormat="1" ht="12.75"/>
    <row r="404" s="271" customFormat="1" ht="12.75"/>
    <row r="405" s="271" customFormat="1" ht="12.75"/>
    <row r="406" s="271" customFormat="1" ht="12.75"/>
    <row r="407" s="271" customFormat="1" ht="12.75"/>
    <row r="408" s="271" customFormat="1" ht="12.75"/>
    <row r="409" s="271" customFormat="1" ht="12.75"/>
    <row r="410" s="271" customFormat="1" ht="12.75"/>
    <row r="411" s="271" customFormat="1" ht="12.75"/>
    <row r="412" s="271" customFormat="1" ht="12.75"/>
    <row r="413" s="271" customFormat="1" ht="12.75"/>
    <row r="414" s="271" customFormat="1" ht="12.75"/>
    <row r="415" s="271" customFormat="1" ht="12.75"/>
    <row r="416" s="271" customFormat="1" ht="12.75"/>
    <row r="417" s="271" customFormat="1" ht="12.75"/>
    <row r="418" s="271" customFormat="1" ht="12.75"/>
    <row r="419" s="271" customFormat="1" ht="12.75"/>
    <row r="420" s="271" customFormat="1" ht="12.75"/>
    <row r="421" s="271" customFormat="1" ht="12.75"/>
    <row r="422" s="271" customFormat="1" ht="12.75"/>
    <row r="423" s="271" customFormat="1" ht="12.75"/>
    <row r="424" s="271" customFormat="1" ht="12.75"/>
    <row r="425" s="271" customFormat="1" ht="12.75"/>
    <row r="426" s="271" customFormat="1" ht="12.75"/>
    <row r="427" s="271" customFormat="1" ht="12.75"/>
    <row r="428" s="271" customFormat="1" ht="12.75"/>
    <row r="429" s="271" customFormat="1" ht="12.75"/>
    <row r="430" s="271" customFormat="1" ht="12.75"/>
    <row r="431" s="271" customFormat="1" ht="12.75"/>
    <row r="432" s="271" customFormat="1" ht="12.75"/>
    <row r="433" s="271" customFormat="1" ht="12.75"/>
    <row r="434" s="271" customFormat="1" ht="12.75"/>
    <row r="435" s="271" customFormat="1" ht="12.75"/>
    <row r="436" s="271" customFormat="1" ht="12.75"/>
    <row r="437" s="271" customFormat="1" ht="12.75"/>
    <row r="438" s="271" customFormat="1" ht="12.75"/>
    <row r="439" s="271" customFormat="1" ht="12.75"/>
    <row r="440" s="271" customFormat="1" ht="12.75"/>
    <row r="441" s="271" customFormat="1" ht="12.75"/>
    <row r="442" s="271" customFormat="1" ht="12.75"/>
    <row r="443" s="271" customFormat="1" ht="12.75"/>
    <row r="444" s="271" customFormat="1" ht="12.75"/>
    <row r="445" s="271" customFormat="1" ht="12.75"/>
    <row r="446" s="271" customFormat="1" ht="12.75"/>
    <row r="447" s="271" customFormat="1" ht="12.75"/>
    <row r="448" s="271" customFormat="1" ht="12.75"/>
    <row r="449" s="271" customFormat="1" ht="12.75"/>
    <row r="450" s="271" customFormat="1" ht="12.75"/>
    <row r="451" s="271" customFormat="1" ht="12.75"/>
    <row r="452" s="271" customFormat="1" ht="12.75"/>
    <row r="453" s="271" customFormat="1" ht="12.75"/>
    <row r="454" s="271" customFormat="1" ht="12.75"/>
    <row r="455" s="271" customFormat="1" ht="12.75"/>
    <row r="456" s="271" customFormat="1" ht="12.75"/>
    <row r="457" s="271" customFormat="1" ht="12.75"/>
    <row r="458" s="271" customFormat="1" ht="12.75"/>
    <row r="459" s="271" customFormat="1" ht="12.75"/>
    <row r="460" s="271" customFormat="1" ht="12.75"/>
    <row r="461" s="271" customFormat="1" ht="12.75"/>
    <row r="462" s="271" customFormat="1" ht="12.75"/>
    <row r="463" s="271" customFormat="1" ht="12.75"/>
    <row r="464" s="271" customFormat="1" ht="12.75"/>
    <row r="465" s="271" customFormat="1" ht="12.75"/>
    <row r="466" s="271" customFormat="1" ht="12.75"/>
    <row r="467" s="271" customFormat="1" ht="12.75"/>
    <row r="468" s="271" customFormat="1" ht="12.75"/>
    <row r="469" s="271" customFormat="1" ht="12.75"/>
    <row r="470" s="271" customFormat="1" ht="12.75"/>
    <row r="471" s="271" customFormat="1" ht="12.75"/>
    <row r="472" s="271" customFormat="1" ht="12.75"/>
    <row r="473" s="271" customFormat="1" ht="12.75"/>
    <row r="474" s="271" customFormat="1" ht="12.75"/>
    <row r="475" s="271" customFormat="1" ht="12.75"/>
    <row r="476" s="271" customFormat="1" ht="12.75"/>
    <row r="477" s="271" customFormat="1" ht="12.75"/>
    <row r="478" s="271" customFormat="1" ht="12.75"/>
    <row r="479" s="271" customFormat="1" ht="12.75"/>
    <row r="480" s="271" customFormat="1" ht="12.75"/>
    <row r="481" s="271" customFormat="1" ht="12.75"/>
    <row r="482" s="271" customFormat="1" ht="12.75"/>
    <row r="483" s="271" customFormat="1" ht="12.75"/>
    <row r="484" s="271" customFormat="1" ht="12.75"/>
    <row r="485" s="271" customFormat="1" ht="12.75"/>
    <row r="486" s="271" customFormat="1" ht="12.75"/>
    <row r="487" s="271" customFormat="1" ht="12.75"/>
    <row r="488" s="271" customFormat="1" ht="12.75"/>
    <row r="489" s="271" customFormat="1" ht="12.75"/>
    <row r="490" s="271" customFormat="1" ht="12.75"/>
    <row r="491" s="271" customFormat="1" ht="12.75"/>
    <row r="492" s="271" customFormat="1" ht="12.75"/>
    <row r="493" s="271" customFormat="1" ht="12.75"/>
    <row r="494" s="271" customFormat="1" ht="12.75"/>
    <row r="495" s="271" customFormat="1" ht="12.75"/>
    <row r="496" s="271" customFormat="1" ht="12.75"/>
    <row r="497" s="271" customFormat="1" ht="12.75"/>
    <row r="498" s="271" customFormat="1" ht="12.75"/>
    <row r="499" s="271" customFormat="1" ht="12.75"/>
    <row r="500" s="271" customFormat="1" ht="12.75"/>
    <row r="501" s="271" customFormat="1" ht="12.75"/>
    <row r="502" s="271" customFormat="1" ht="12.75"/>
    <row r="503" s="271" customFormat="1" ht="12.75"/>
    <row r="504" s="271" customFormat="1" ht="12.75"/>
    <row r="505" s="271" customFormat="1" ht="12.75"/>
    <row r="506" s="271" customFormat="1" ht="12.75"/>
    <row r="507" s="271" customFormat="1" ht="12.75"/>
    <row r="508" s="271" customFormat="1" ht="12.75"/>
    <row r="509" s="271" customFormat="1" ht="12.75"/>
    <row r="510" s="271" customFormat="1" ht="12.75"/>
    <row r="511" s="271" customFormat="1" ht="12.75"/>
    <row r="512" s="271" customFormat="1" ht="12.75"/>
    <row r="513" s="271" customFormat="1" ht="12.75"/>
    <row r="514" s="271" customFormat="1" ht="12.75"/>
    <row r="515" s="271" customFormat="1" ht="12.75"/>
    <row r="516" s="271" customFormat="1" ht="12.75"/>
    <row r="517" s="271" customFormat="1" ht="12.75"/>
    <row r="518" s="271" customFormat="1" ht="12.75"/>
    <row r="519" s="271" customFormat="1" ht="12.75"/>
    <row r="520" s="271" customFormat="1" ht="12.75"/>
    <row r="521" s="271" customFormat="1" ht="12.75"/>
    <row r="522" s="271" customFormat="1" ht="12.75"/>
    <row r="523" s="271" customFormat="1" ht="12.75"/>
    <row r="524" s="271" customFormat="1" ht="12.75"/>
    <row r="525" s="271" customFormat="1" ht="12.75"/>
    <row r="526" s="271" customFormat="1" ht="12.75"/>
    <row r="527" s="271" customFormat="1" ht="12.75"/>
    <row r="528" s="271" customFormat="1" ht="12.75"/>
    <row r="529" s="271" customFormat="1" ht="12.75"/>
    <row r="530" s="271" customFormat="1" ht="12.75"/>
    <row r="531" s="271" customFormat="1" ht="12.75"/>
    <row r="532" s="271" customFormat="1" ht="12.75"/>
    <row r="533" s="271" customFormat="1" ht="12.75"/>
    <row r="534" s="271" customFormat="1" ht="12.75"/>
    <row r="535" s="271" customFormat="1" ht="12.75"/>
    <row r="536" s="271" customFormat="1" ht="12.75"/>
    <row r="537" s="271" customFormat="1" ht="12.75"/>
    <row r="538" s="271" customFormat="1" ht="12.75"/>
    <row r="539" s="271" customFormat="1" ht="12.75"/>
    <row r="540" s="271" customFormat="1" ht="12.75"/>
    <row r="541" s="271" customFormat="1" ht="12.75"/>
    <row r="542" s="271" customFormat="1" ht="12.75"/>
    <row r="543" s="271" customFormat="1" ht="12.75"/>
    <row r="544" s="271" customFormat="1" ht="12.75"/>
    <row r="545" s="271" customFormat="1" ht="12.75"/>
    <row r="546" s="271" customFormat="1" ht="12.75"/>
    <row r="547" s="271" customFormat="1" ht="12.75"/>
    <row r="548" s="271" customFormat="1" ht="12.75"/>
    <row r="549" s="271" customFormat="1" ht="12.75"/>
    <row r="550" s="271" customFormat="1" ht="12.75"/>
    <row r="551" s="271" customFormat="1" ht="12.75"/>
    <row r="552" s="271" customFormat="1" ht="12.75"/>
    <row r="553" s="271" customFormat="1" ht="12.75"/>
    <row r="554" s="271" customFormat="1" ht="12.75"/>
    <row r="555" s="271" customFormat="1" ht="12.75"/>
    <row r="556" s="271" customFormat="1" ht="12.75"/>
    <row r="557" s="271" customFormat="1" ht="12.75"/>
    <row r="558" s="271" customFormat="1" ht="12.75"/>
    <row r="559" s="271" customFormat="1" ht="12.75"/>
    <row r="560" s="271" customFormat="1" ht="12.75"/>
    <row r="561" s="271" customFormat="1" ht="12.75"/>
    <row r="562" s="271" customFormat="1" ht="12.75"/>
    <row r="563" s="271" customFormat="1" ht="12.75"/>
    <row r="564" s="271" customFormat="1" ht="12.75"/>
    <row r="565" s="271" customFormat="1" ht="12.75"/>
    <row r="566" s="271" customFormat="1" ht="12.75"/>
    <row r="567" s="271" customFormat="1" ht="12.75"/>
    <row r="568" s="271" customFormat="1" ht="12.75"/>
    <row r="569" s="271" customFormat="1" ht="12.75"/>
    <row r="570" s="271" customFormat="1" ht="12.75"/>
    <row r="571" s="271" customFormat="1" ht="12.75"/>
    <row r="572" s="271" customFormat="1" ht="12.75"/>
    <row r="573" s="271" customFormat="1" ht="12.75"/>
    <row r="574" s="271" customFormat="1" ht="12.75"/>
    <row r="575" s="271" customFormat="1" ht="12.75"/>
    <row r="576" s="271" customFormat="1" ht="12.75"/>
    <row r="577" s="271" customFormat="1" ht="12.75"/>
    <row r="578" s="271" customFormat="1" ht="12.75"/>
    <row r="579" s="271" customFormat="1" ht="12.75"/>
    <row r="580" s="271" customFormat="1" ht="12.75"/>
    <row r="581" s="271" customFormat="1" ht="12.75"/>
    <row r="582" s="271" customFormat="1" ht="12.75"/>
    <row r="583" s="271" customFormat="1" ht="12.75"/>
    <row r="584" s="271" customFormat="1" ht="12.75"/>
    <row r="585" s="271" customFormat="1" ht="12.75"/>
    <row r="586" s="271" customFormat="1" ht="12.75"/>
    <row r="587" s="271" customFormat="1" ht="12.75"/>
    <row r="588" s="271" customFormat="1" ht="12.75"/>
    <row r="589" s="271" customFormat="1" ht="12.75"/>
    <row r="590" s="271" customFormat="1" ht="12.75"/>
    <row r="591" s="271" customFormat="1" ht="12.75"/>
    <row r="592" s="271" customFormat="1" ht="12.75"/>
    <row r="593" s="271" customFormat="1" ht="12.75"/>
    <row r="594" s="271" customFormat="1" ht="12.75"/>
    <row r="595" s="271" customFormat="1" ht="12.75"/>
    <row r="596" s="271" customFormat="1" ht="12.75"/>
    <row r="597" s="271" customFormat="1" ht="12.75"/>
    <row r="598" s="271" customFormat="1" ht="12.75"/>
    <row r="599" s="271" customFormat="1" ht="12.75"/>
    <row r="600" s="271" customFormat="1" ht="12.75"/>
    <row r="601" s="271" customFormat="1" ht="12.75"/>
    <row r="602" s="271" customFormat="1" ht="12.75"/>
    <row r="603" s="271" customFormat="1" ht="12.75"/>
    <row r="604" s="271" customFormat="1" ht="12.75"/>
    <row r="605" s="271" customFormat="1" ht="12.75"/>
    <row r="606" s="271" customFormat="1" ht="12.75"/>
    <row r="607" s="271" customFormat="1" ht="12.75"/>
    <row r="608" s="271" customFormat="1" ht="12.75"/>
    <row r="609" s="271" customFormat="1" ht="12.75"/>
    <row r="610" s="271" customFormat="1" ht="12.75"/>
    <row r="611" s="271" customFormat="1" ht="12.75"/>
    <row r="612" s="271" customFormat="1" ht="12.75"/>
    <row r="613" s="271" customFormat="1" ht="12.75"/>
    <row r="614" s="271" customFormat="1" ht="12.75"/>
    <row r="615" s="271" customFormat="1" ht="12.75"/>
    <row r="616" s="271" customFormat="1" ht="12.75"/>
    <row r="617" s="271" customFormat="1" ht="12.75"/>
    <row r="618" s="271" customFormat="1" ht="12.75"/>
    <row r="619" s="271" customFormat="1" ht="12.75"/>
    <row r="620" s="271" customFormat="1" ht="12.75"/>
    <row r="621" s="271" customFormat="1" ht="12.75"/>
    <row r="622" s="271" customFormat="1" ht="12.75"/>
    <row r="623" s="271" customFormat="1" ht="12.75"/>
    <row r="624" s="271" customFormat="1" ht="12.75"/>
    <row r="625" s="271" customFormat="1" ht="12.75"/>
    <row r="626" s="271" customFormat="1" ht="12.75"/>
    <row r="627" s="271" customFormat="1" ht="12.75"/>
    <row r="628" s="271" customFormat="1" ht="12.75"/>
    <row r="629" s="271" customFormat="1" ht="12.75"/>
    <row r="630" s="271" customFormat="1" ht="12.75"/>
    <row r="631" s="271" customFormat="1" ht="12.75"/>
    <row r="632" s="271" customFormat="1" ht="12.75"/>
    <row r="633" s="271" customFormat="1" ht="12.75"/>
    <row r="634" s="271" customFormat="1" ht="12.75"/>
    <row r="635" s="271" customFormat="1" ht="12.75"/>
    <row r="636" s="271" customFormat="1" ht="12.75"/>
    <row r="637" s="271" customFormat="1" ht="12.75"/>
    <row r="638" s="271" customFormat="1" ht="12.75"/>
    <row r="639" s="271" customFormat="1" ht="12.75"/>
    <row r="640" s="271" customFormat="1" ht="12.75"/>
    <row r="641" s="271" customFormat="1" ht="12.75"/>
    <row r="642" s="271" customFormat="1" ht="12.75"/>
    <row r="643" s="271" customFormat="1" ht="12.75"/>
    <row r="644" s="271" customFormat="1" ht="12.75"/>
    <row r="645" s="271" customFormat="1" ht="12.75"/>
    <row r="646" s="271" customFormat="1" ht="12.75"/>
    <row r="647" s="271" customFormat="1" ht="12.75"/>
    <row r="648" s="271" customFormat="1" ht="12.75"/>
    <row r="649" s="271" customFormat="1" ht="12.75"/>
    <row r="650" s="271" customFormat="1" ht="12.75"/>
    <row r="651" s="271" customFormat="1" ht="12.75"/>
    <row r="652" s="271" customFormat="1" ht="12.75"/>
    <row r="653" s="271" customFormat="1" ht="12.75"/>
    <row r="654" s="271" customFormat="1" ht="12.75"/>
    <row r="655" s="271" customFormat="1" ht="12.75"/>
    <row r="656" s="271" customFormat="1" ht="12.75"/>
    <row r="657" s="271" customFormat="1" ht="12.75"/>
    <row r="658" s="271" customFormat="1" ht="12.75"/>
    <row r="659" s="271" customFormat="1" ht="12.75"/>
    <row r="660" s="271" customFormat="1" ht="12.75"/>
    <row r="661" s="271" customFormat="1" ht="12.75"/>
    <row r="662" s="271" customFormat="1" ht="12.75"/>
    <row r="663" s="271" customFormat="1" ht="12.75"/>
    <row r="664" s="271" customFormat="1" ht="12.75"/>
    <row r="665" s="271" customFormat="1" ht="12.75"/>
    <row r="666" s="271" customFormat="1" ht="12.75"/>
    <row r="667" s="271" customFormat="1" ht="12.75"/>
    <row r="668" s="271" customFormat="1" ht="12.75"/>
    <row r="669" s="271" customFormat="1" ht="12.75"/>
    <row r="670" s="271" customFormat="1" ht="12.75"/>
    <row r="671" s="271" customFormat="1" ht="12.75"/>
    <row r="672" s="271" customFormat="1" ht="12.75"/>
    <row r="673" s="271" customFormat="1" ht="12.75"/>
    <row r="674" s="271" customFormat="1" ht="12.75"/>
    <row r="675" s="271" customFormat="1" ht="12.75"/>
    <row r="676" s="271" customFormat="1" ht="12.75"/>
    <row r="677" s="271" customFormat="1" ht="12.75"/>
    <row r="678" s="271" customFormat="1" ht="12.75"/>
    <row r="679" s="271" customFormat="1" ht="12.75"/>
    <row r="680" s="271" customFormat="1" ht="12.75"/>
    <row r="681" s="271" customFormat="1" ht="12.75"/>
    <row r="682" s="271" customFormat="1" ht="12.75"/>
    <row r="683" s="271" customFormat="1" ht="12.75"/>
    <row r="684" s="271" customFormat="1" ht="12.75"/>
    <row r="685" s="271" customFormat="1" ht="12.75"/>
    <row r="686" s="271" customFormat="1" ht="12.75"/>
    <row r="687" s="271" customFormat="1" ht="12.75"/>
    <row r="688" s="271" customFormat="1" ht="12.75"/>
    <row r="689" s="271" customFormat="1" ht="12.75"/>
    <row r="690" s="271" customFormat="1" ht="12.75"/>
    <row r="691" s="271" customFormat="1" ht="12.75"/>
    <row r="692" s="271" customFormat="1" ht="12.75"/>
    <row r="693" s="271" customFormat="1" ht="12.75"/>
    <row r="694" s="271" customFormat="1" ht="12.75"/>
    <row r="695" s="271" customFormat="1" ht="12.75"/>
    <row r="696" s="271" customFormat="1" ht="12.75"/>
    <row r="697" s="271" customFormat="1" ht="12.75"/>
    <row r="698" s="271" customFormat="1" ht="12.75"/>
    <row r="699" s="271" customFormat="1" ht="12.75"/>
    <row r="700" s="271" customFormat="1" ht="12.75"/>
    <row r="701" s="271" customFormat="1" ht="12.75"/>
    <row r="702" s="271" customFormat="1" ht="12.75"/>
    <row r="703" s="271" customFormat="1" ht="12.75"/>
    <row r="704" s="271" customFormat="1" ht="12.75"/>
    <row r="705" s="271" customFormat="1" ht="12.75"/>
    <row r="706" s="271" customFormat="1" ht="12.75"/>
    <row r="707" s="271" customFormat="1" ht="12.75"/>
    <row r="708" s="271" customFormat="1" ht="12.75"/>
    <row r="709" s="271" customFormat="1" ht="12.75"/>
    <row r="710" s="271" customFormat="1" ht="12.75"/>
    <row r="711" s="271" customFormat="1" ht="12.75"/>
    <row r="712" s="271" customFormat="1" ht="12.75"/>
    <row r="713" s="271" customFormat="1" ht="12.75"/>
    <row r="714" s="271" customFormat="1" ht="12.75"/>
    <row r="715" s="271" customFormat="1" ht="12.75"/>
    <row r="716" s="271" customFormat="1" ht="12.75"/>
    <row r="717" s="271" customFormat="1" ht="12.75"/>
    <row r="718" s="271" customFormat="1" ht="12.75"/>
    <row r="719" s="271" customFormat="1" ht="12.75"/>
    <row r="720" s="271" customFormat="1" ht="12.75"/>
    <row r="721" s="271" customFormat="1" ht="12.75"/>
    <row r="722" s="271" customFormat="1" ht="12.75"/>
    <row r="723" s="271" customFormat="1" ht="12.75"/>
    <row r="724" s="271" customFormat="1" ht="12.75"/>
    <row r="725" s="271" customFormat="1" ht="12.75"/>
    <row r="726" s="271" customFormat="1" ht="12.75"/>
    <row r="727" s="271" customFormat="1" ht="12.75"/>
    <row r="728" s="271" customFormat="1" ht="12.75"/>
    <row r="729" s="271" customFormat="1" ht="12.75"/>
    <row r="730" s="271" customFormat="1" ht="12.75"/>
    <row r="731" s="271" customFormat="1" ht="12.75"/>
    <row r="732" s="271" customFormat="1" ht="12.75"/>
    <row r="733" s="271" customFormat="1" ht="12.75"/>
    <row r="734" s="271" customFormat="1" ht="12.75"/>
    <row r="735" s="271" customFormat="1" ht="12.75"/>
    <row r="736" s="271" customFormat="1" ht="12.75"/>
    <row r="737" s="271" customFormat="1" ht="12.75"/>
    <row r="738" s="271" customFormat="1" ht="12.75"/>
    <row r="739" s="271" customFormat="1" ht="12.75"/>
    <row r="740" s="271" customFormat="1" ht="12.75"/>
    <row r="741" s="271" customFormat="1" ht="12.75"/>
    <row r="742" s="271" customFormat="1" ht="12.75"/>
    <row r="743" s="271" customFormat="1" ht="12.75"/>
    <row r="744" s="271" customFormat="1" ht="12.75"/>
    <row r="745" s="271" customFormat="1" ht="12.75"/>
    <row r="746" s="271" customFormat="1" ht="12.75"/>
    <row r="747" s="271" customFormat="1" ht="12.75"/>
    <row r="748" s="271" customFormat="1" ht="12.75"/>
    <row r="749" s="271" customFormat="1" ht="12.75"/>
    <row r="750" s="271" customFormat="1" ht="12.75"/>
    <row r="751" s="271" customFormat="1" ht="12.75"/>
    <row r="752" s="271" customFormat="1" ht="12.75"/>
    <row r="753" s="271" customFormat="1" ht="12.75"/>
    <row r="754" s="271" customFormat="1" ht="12.75"/>
    <row r="755" s="271" customFormat="1" ht="12.75"/>
    <row r="756" s="271" customFormat="1" ht="12.75"/>
    <row r="757" s="271" customFormat="1" ht="12.75"/>
    <row r="758" s="271" customFormat="1" ht="12.75"/>
    <row r="759" s="271" customFormat="1" ht="12.75"/>
    <row r="760" s="271" customFormat="1" ht="12.75"/>
    <row r="761" s="271" customFormat="1" ht="12.75"/>
    <row r="762" s="271" customFormat="1" ht="12.75"/>
    <row r="763" s="271" customFormat="1" ht="12.75"/>
    <row r="764" s="271" customFormat="1" ht="12.75"/>
    <row r="765" s="271" customFormat="1" ht="12.75"/>
    <row r="766" s="271" customFormat="1" ht="12.75"/>
    <row r="767" s="271" customFormat="1" ht="12.75"/>
    <row r="768" s="271" customFormat="1" ht="12.75"/>
    <row r="769" s="271" customFormat="1" ht="12.75"/>
    <row r="770" s="271" customFormat="1" ht="12.75"/>
    <row r="771" s="271" customFormat="1" ht="12.75"/>
    <row r="772" s="271" customFormat="1" ht="12.75"/>
    <row r="773" s="271" customFormat="1" ht="12.75"/>
    <row r="774" s="271" customFormat="1" ht="12.75"/>
    <row r="775" s="271" customFormat="1" ht="12.75"/>
    <row r="776" s="271" customFormat="1" ht="12.75"/>
    <row r="777" s="271" customFormat="1" ht="12.75"/>
    <row r="778" s="271" customFormat="1" ht="12.75"/>
    <row r="779" s="271" customFormat="1" ht="12.75"/>
    <row r="780" s="271" customFormat="1" ht="12.75"/>
    <row r="781" s="271" customFormat="1" ht="12.75"/>
    <row r="782" s="271" customFormat="1" ht="12.75"/>
    <row r="783" s="271" customFormat="1" ht="12.75"/>
    <row r="784" s="271" customFormat="1" ht="12.75"/>
    <row r="785" s="271" customFormat="1" ht="12.75"/>
    <row r="786" s="271" customFormat="1" ht="12.75"/>
    <row r="787" s="271" customFormat="1" ht="12.75"/>
    <row r="788" s="271" customFormat="1" ht="12.75"/>
    <row r="789" s="271" customFormat="1" ht="12.75"/>
    <row r="790" s="271" customFormat="1" ht="12.75"/>
    <row r="791" s="271" customFormat="1" ht="12.75"/>
    <row r="792" s="271" customFormat="1" ht="12.75"/>
    <row r="793" s="271" customFormat="1" ht="12.75"/>
    <row r="794" s="271" customFormat="1" ht="12.75"/>
    <row r="795" s="271" customFormat="1" ht="12.75"/>
    <row r="796" s="271" customFormat="1" ht="12.75"/>
    <row r="797" s="271" customFormat="1" ht="12.75"/>
    <row r="798" s="271" customFormat="1" ht="12.75"/>
    <row r="799" s="271" customFormat="1" ht="12.75"/>
    <row r="800" s="271" customFormat="1" ht="12.75"/>
    <row r="801" s="271" customFormat="1" ht="12.75"/>
    <row r="802" s="271" customFormat="1" ht="12.75"/>
    <row r="803" s="271" customFormat="1" ht="12.75"/>
    <row r="804" s="271" customFormat="1" ht="12.75"/>
    <row r="805" s="271" customFormat="1" ht="12.75"/>
    <row r="806" s="271" customFormat="1" ht="12.75"/>
    <row r="807" s="271" customFormat="1" ht="12.75"/>
    <row r="808" s="271" customFormat="1" ht="12.75"/>
    <row r="809" s="271" customFormat="1" ht="12.75"/>
    <row r="810" s="271" customFormat="1" ht="12.75"/>
    <row r="811" s="271" customFormat="1" ht="12.75"/>
    <row r="812" s="271" customFormat="1" ht="12.75"/>
    <row r="813" s="271" customFormat="1" ht="12.75"/>
    <row r="814" s="271" customFormat="1" ht="12.75"/>
    <row r="815" s="271" customFormat="1" ht="12.75"/>
    <row r="816" s="271" customFormat="1" ht="12.75"/>
    <row r="817" s="271" customFormat="1" ht="12.75"/>
    <row r="818" s="271" customFormat="1" ht="12.75"/>
    <row r="819" s="271" customFormat="1" ht="12.75"/>
    <row r="820" s="271" customFormat="1" ht="12.75"/>
    <row r="821" s="271" customFormat="1" ht="12.75"/>
    <row r="822" s="271" customFormat="1" ht="12.75"/>
    <row r="823" s="271" customFormat="1" ht="12.75"/>
    <row r="824" s="271" customFormat="1" ht="12.75"/>
    <row r="825" s="271" customFormat="1" ht="12.75"/>
    <row r="826" s="271" customFormat="1" ht="12.75"/>
    <row r="827" s="271" customFormat="1" ht="12.75"/>
    <row r="828" s="271" customFormat="1" ht="12.75"/>
    <row r="829" s="271" customFormat="1" ht="12.75"/>
    <row r="830" s="271" customFormat="1" ht="12.75"/>
    <row r="831" s="271" customFormat="1" ht="12.75"/>
    <row r="832" s="271" customFormat="1" ht="12.75"/>
    <row r="833" s="271" customFormat="1" ht="12.75"/>
    <row r="834" s="271" customFormat="1" ht="12.75"/>
    <row r="835" s="271" customFormat="1" ht="12.75"/>
    <row r="836" s="271" customFormat="1" ht="12.75"/>
    <row r="837" s="271" customFormat="1" ht="12.75"/>
    <row r="838" s="271" customFormat="1" ht="12.75"/>
    <row r="839" s="271" customFormat="1" ht="12.75"/>
    <row r="840" s="271" customFormat="1" ht="12.75"/>
    <row r="841" s="271" customFormat="1" ht="12.75"/>
    <row r="842" s="271" customFormat="1" ht="12.75"/>
    <row r="843" s="271" customFormat="1" ht="12.75"/>
    <row r="844" s="271" customFormat="1" ht="12.75"/>
    <row r="845" s="271" customFormat="1" ht="12.75"/>
    <row r="846" s="271" customFormat="1" ht="12.75"/>
    <row r="847" s="271" customFormat="1" ht="12.75"/>
    <row r="848" s="271" customFormat="1" ht="12.75"/>
    <row r="849" s="271" customFormat="1" ht="12.75"/>
    <row r="850" s="271" customFormat="1" ht="12.75"/>
    <row r="851" s="271" customFormat="1" ht="12.75"/>
    <row r="852" s="271" customFormat="1" ht="12.75"/>
    <row r="853" s="271" customFormat="1" ht="12.75"/>
    <row r="854" s="271" customFormat="1" ht="12.75"/>
    <row r="855" s="271" customFormat="1" ht="12.75"/>
    <row r="856" s="271" customFormat="1" ht="12.75"/>
    <row r="857" s="271" customFormat="1" ht="12.75"/>
    <row r="858" s="271" customFormat="1" ht="12.75"/>
    <row r="859" s="271" customFormat="1" ht="12.75"/>
    <row r="860" s="271" customFormat="1" ht="12.75"/>
    <row r="861" s="271" customFormat="1" ht="12.75"/>
    <row r="862" s="271" customFormat="1" ht="12.75"/>
    <row r="863" s="271" customFormat="1" ht="12.75"/>
    <row r="864" s="271" customFormat="1" ht="12.75"/>
    <row r="865" s="271" customFormat="1" ht="12.75"/>
    <row r="866" s="271" customFormat="1" ht="12.75"/>
    <row r="867" s="271" customFormat="1" ht="12.75"/>
    <row r="868" s="271" customFormat="1" ht="12.75"/>
    <row r="869" s="271" customFormat="1" ht="12.75"/>
    <row r="870" s="271" customFormat="1" ht="12.75"/>
    <row r="871" s="271" customFormat="1" ht="12.75"/>
    <row r="872" s="271" customFormat="1" ht="12.75"/>
    <row r="873" s="271" customFormat="1" ht="12.75"/>
    <row r="874" s="271" customFormat="1" ht="12.75"/>
    <row r="875" s="271" customFormat="1" ht="12.75"/>
    <row r="876" s="271" customFormat="1" ht="12.75"/>
    <row r="877" s="271" customFormat="1" ht="12.75"/>
    <row r="878" s="271" customFormat="1" ht="12.75"/>
    <row r="879" s="271" customFormat="1" ht="12.75"/>
    <row r="880" s="271" customFormat="1" ht="12.75"/>
    <row r="881" s="271" customFormat="1" ht="12.75"/>
    <row r="882" s="271" customFormat="1" ht="12.75"/>
    <row r="883" s="271" customFormat="1" ht="12.75"/>
    <row r="884" s="271" customFormat="1" ht="12.75"/>
    <row r="885" s="271" customFormat="1" ht="12.75"/>
    <row r="886" s="271" customFormat="1" ht="12.75"/>
    <row r="887" s="271" customFormat="1" ht="12.75"/>
    <row r="888" s="271" customFormat="1" ht="12.75"/>
    <row r="889" s="271" customFormat="1" ht="12.75"/>
    <row r="890" s="271" customFormat="1" ht="12.75"/>
    <row r="891" s="271" customFormat="1" ht="12.75"/>
    <row r="892" s="271" customFormat="1" ht="12.75"/>
    <row r="893" s="271" customFormat="1" ht="12.75"/>
    <row r="894" s="271" customFormat="1" ht="12.75"/>
    <row r="895" s="271" customFormat="1" ht="12.75"/>
    <row r="896" s="271" customFormat="1" ht="12.75"/>
    <row r="897" s="271" customFormat="1" ht="12.75"/>
    <row r="898" s="271" customFormat="1" ht="12.75"/>
    <row r="899" s="271" customFormat="1" ht="12.75"/>
    <row r="900" s="271" customFormat="1" ht="12.75"/>
    <row r="901" s="271" customFormat="1" ht="12.75"/>
    <row r="902" s="271" customFormat="1" ht="12.75"/>
    <row r="903" s="271" customFormat="1" ht="12.75"/>
    <row r="904" s="271" customFormat="1" ht="12.75"/>
    <row r="905" s="271" customFormat="1" ht="12.75"/>
    <row r="906" s="271" customFormat="1" ht="12.75"/>
    <row r="907" s="271" customFormat="1" ht="12.75"/>
    <row r="908" s="271" customFormat="1" ht="12.75"/>
    <row r="909" s="271" customFormat="1" ht="12.75"/>
    <row r="910" s="271" customFormat="1" ht="12.75"/>
    <row r="911" s="271" customFormat="1" ht="12.75"/>
    <row r="912" s="271" customFormat="1" ht="12.75"/>
    <row r="913" s="271" customFormat="1" ht="12.75"/>
    <row r="914" s="271" customFormat="1" ht="12.75"/>
    <row r="915" s="271" customFormat="1" ht="12.75"/>
    <row r="916" s="271" customFormat="1" ht="12.75"/>
    <row r="917" s="271" customFormat="1" ht="12.75"/>
    <row r="918" s="271" customFormat="1" ht="12.75"/>
    <row r="919" s="271" customFormat="1" ht="12.75"/>
    <row r="920" s="271" customFormat="1" ht="12.75"/>
    <row r="921" s="271" customFormat="1" ht="12.75"/>
    <row r="922" s="271" customFormat="1" ht="12.75"/>
    <row r="923" s="271" customFormat="1" ht="12.75"/>
    <row r="924" s="271" customFormat="1" ht="12.75"/>
    <row r="925" s="271" customFormat="1" ht="12.75"/>
    <row r="926" s="271" customFormat="1" ht="12.75"/>
    <row r="927" s="271" customFormat="1" ht="12.75"/>
    <row r="928" s="271" customFormat="1" ht="12.75"/>
    <row r="929" s="271" customFormat="1" ht="12.75"/>
    <row r="930" s="271" customFormat="1" ht="12.75"/>
    <row r="931" s="271" customFormat="1" ht="12.75"/>
    <row r="932" s="271" customFormat="1" ht="12.75"/>
    <row r="933" s="271" customFormat="1" ht="12.75"/>
    <row r="934" s="271" customFormat="1" ht="12.75"/>
    <row r="935" s="271" customFormat="1" ht="12.75"/>
    <row r="936" s="271" customFormat="1" ht="12.75"/>
    <row r="937" s="271" customFormat="1" ht="12.75"/>
    <row r="938" s="271" customFormat="1" ht="12.75"/>
    <row r="939" s="271" customFormat="1" ht="12.75"/>
    <row r="940" s="271" customFormat="1" ht="12.75"/>
    <row r="941" s="271" customFormat="1" ht="12.75"/>
    <row r="942" s="271" customFormat="1" ht="12.75"/>
    <row r="943" s="271" customFormat="1" ht="12.75"/>
    <row r="944" s="271" customFormat="1" ht="12.75"/>
    <row r="945" s="271" customFormat="1" ht="12.75"/>
    <row r="946" s="271" customFormat="1" ht="12.75"/>
    <row r="947" s="271" customFormat="1" ht="12.75"/>
    <row r="948" s="271" customFormat="1" ht="12.75"/>
    <row r="949" s="271" customFormat="1" ht="12.75"/>
    <row r="950" s="271" customFormat="1" ht="12.75"/>
    <row r="951" s="271" customFormat="1" ht="12.75"/>
    <row r="952" s="271" customFormat="1" ht="12.75"/>
    <row r="953" s="271" customFormat="1" ht="12.75"/>
    <row r="954" s="271" customFormat="1" ht="12.75"/>
    <row r="955" s="271" customFormat="1" ht="12.75"/>
    <row r="956" s="271" customFormat="1" ht="12.75"/>
    <row r="957" s="271" customFormat="1" ht="12.75"/>
    <row r="958" s="271" customFormat="1" ht="12.75"/>
    <row r="959" s="271" customFormat="1" ht="12.75"/>
    <row r="960" s="271" customFormat="1" ht="12.75"/>
    <row r="961" s="271" customFormat="1" ht="12.75"/>
    <row r="962" s="271" customFormat="1" ht="12.75"/>
    <row r="963" s="271" customFormat="1" ht="12.75"/>
    <row r="964" s="271" customFormat="1" ht="12.75"/>
    <row r="965" s="271" customFormat="1" ht="12.75"/>
    <row r="966" s="271" customFormat="1" ht="12.75"/>
    <row r="967" s="271" customFormat="1" ht="12.75"/>
    <row r="968" s="271" customFormat="1" ht="12.75"/>
    <row r="969" s="271" customFormat="1" ht="12.75"/>
    <row r="970" s="271" customFormat="1" ht="12.75"/>
    <row r="971" s="271" customFormat="1" ht="12.75"/>
    <row r="972" s="271" customFormat="1" ht="12.75"/>
    <row r="973" s="271" customFormat="1" ht="12.75"/>
    <row r="974" s="271" customFormat="1" ht="12.75"/>
    <row r="975" s="271" customFormat="1" ht="12.75"/>
    <row r="976" s="271" customFormat="1" ht="12.75"/>
    <row r="977" s="271" customFormat="1" ht="12.75"/>
    <row r="978" s="271" customFormat="1" ht="12.75"/>
    <row r="979" s="271" customFormat="1" ht="12.75"/>
    <row r="980" s="271" customFormat="1" ht="12.75"/>
    <row r="981" s="271" customFormat="1" ht="12.75"/>
    <row r="982" s="271" customFormat="1" ht="12.75"/>
    <row r="983" s="271" customFormat="1" ht="12.75"/>
    <row r="984" s="271" customFormat="1" ht="12.75"/>
    <row r="985" s="271" customFormat="1" ht="12.75"/>
    <row r="986" s="271" customFormat="1" ht="12.75"/>
    <row r="987" s="271" customFormat="1" ht="12.75"/>
    <row r="988" s="271" customFormat="1" ht="12.75"/>
    <row r="989" s="271" customFormat="1" ht="12.75"/>
    <row r="990" s="271" customFormat="1" ht="12.75"/>
    <row r="991" s="271" customFormat="1" ht="12.75"/>
    <row r="992" s="271" customFormat="1" ht="12.75"/>
    <row r="993" s="271" customFormat="1" ht="12.75"/>
    <row r="994" s="271" customFormat="1" ht="12.75"/>
    <row r="995" s="271" customFormat="1" ht="12.75"/>
    <row r="996" s="271" customFormat="1" ht="12.75"/>
    <row r="997" s="271" customFormat="1" ht="12.75"/>
    <row r="998" s="271" customFormat="1" ht="12.75"/>
    <row r="999" s="271" customFormat="1" ht="12.75"/>
    <row r="1000" s="271" customFormat="1" ht="12.75"/>
    <row r="1001" s="271" customFormat="1" ht="12.75"/>
    <row r="1002" s="271" customFormat="1" ht="12.75"/>
    <row r="1003" s="271" customFormat="1" ht="12.75"/>
    <row r="1004" s="271" customFormat="1" ht="12.75"/>
    <row r="1005" s="271" customFormat="1" ht="12.75"/>
  </sheetData>
  <sheetProtection password="94A5" sheet="1" objects="1" scenarios="1"/>
  <mergeCells count="1">
    <mergeCell ref="P20:Q2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2:J34"/>
  <sheetViews>
    <sheetView showGridLines="0" showRowColHeaders="0" zoomScalePageLayoutView="0" workbookViewId="0" topLeftCell="A1">
      <pane ySplit="1" topLeftCell="A2" activePane="bottomLeft" state="frozen"/>
      <selection pane="topLeft" activeCell="Q20" sqref="Q20"/>
      <selection pane="bottomLeft" activeCell="A1" sqref="A1"/>
    </sheetView>
  </sheetViews>
  <sheetFormatPr defaultColWidth="11.421875" defaultRowHeight="12.75"/>
  <cols>
    <col min="1" max="1" width="0.9921875" style="314" customWidth="1"/>
    <col min="2" max="2" width="15.00390625" style="314" customWidth="1"/>
    <col min="3" max="3" width="6.57421875" style="314" customWidth="1"/>
    <col min="4" max="4" width="11.421875" style="314" customWidth="1"/>
    <col min="5" max="5" width="4.8515625" style="314" customWidth="1"/>
    <col min="6" max="6" width="29.57421875" style="314" customWidth="1"/>
    <col min="7" max="7" width="34.7109375" style="314" customWidth="1"/>
    <col min="8" max="8" width="10.7109375" style="314" customWidth="1"/>
    <col min="9" max="9" width="2.00390625" style="314" customWidth="1"/>
    <col min="10" max="10" width="0.13671875" style="314" hidden="1" customWidth="1"/>
    <col min="11" max="16384" width="11.421875" style="314" customWidth="1"/>
  </cols>
  <sheetData>
    <row r="1" s="393" customFormat="1" ht="27" customHeight="1"/>
    <row r="2" spans="1:10" ht="12.75">
      <c r="A2" s="291"/>
      <c r="B2" s="291"/>
      <c r="C2" s="291"/>
      <c r="D2" s="291"/>
      <c r="E2" s="291"/>
      <c r="F2" s="291"/>
      <c r="G2" s="291"/>
      <c r="H2" s="291"/>
      <c r="I2" s="291"/>
      <c r="J2" s="291"/>
    </row>
    <row r="3" spans="1:10" ht="12.75">
      <c r="A3" s="291"/>
      <c r="B3" s="291"/>
      <c r="C3" s="291"/>
      <c r="D3" s="291"/>
      <c r="E3" s="291"/>
      <c r="F3" s="291"/>
      <c r="G3" s="291"/>
      <c r="H3" s="291"/>
      <c r="I3" s="291"/>
      <c r="J3" s="291"/>
    </row>
    <row r="4" spans="1:10" ht="12.75">
      <c r="A4" s="291"/>
      <c r="B4" s="291" t="s">
        <v>72</v>
      </c>
      <c r="C4" s="291"/>
      <c r="D4" s="750">
        <f>IF(Deckblatt!D16=0,"",Deckblatt!D16)</f>
      </c>
      <c r="E4" s="750"/>
      <c r="F4" s="750"/>
      <c r="G4" s="750"/>
      <c r="H4" s="750"/>
      <c r="I4" s="750"/>
      <c r="J4" s="291"/>
    </row>
    <row r="5" spans="1:10" ht="12.75">
      <c r="A5" s="291"/>
      <c r="B5" s="291"/>
      <c r="C5" s="291"/>
      <c r="D5" s="291"/>
      <c r="E5" s="291"/>
      <c r="F5" s="291"/>
      <c r="G5" s="291"/>
      <c r="H5" s="291"/>
      <c r="I5" s="291"/>
      <c r="J5" s="291"/>
    </row>
    <row r="6" spans="1:10" ht="12.75">
      <c r="A6" s="291"/>
      <c r="B6" s="291"/>
      <c r="C6" s="291"/>
      <c r="D6" s="291"/>
      <c r="E6" s="291"/>
      <c r="F6" s="291"/>
      <c r="G6" s="291"/>
      <c r="H6" s="291"/>
      <c r="I6" s="291"/>
      <c r="J6" s="291"/>
    </row>
    <row r="7" spans="1:10" ht="15">
      <c r="A7" s="291"/>
      <c r="B7" s="384" t="s">
        <v>70</v>
      </c>
      <c r="C7" s="385"/>
      <c r="D7" s="385"/>
      <c r="E7" s="385"/>
      <c r="F7" s="385"/>
      <c r="G7" s="385"/>
      <c r="H7" s="385"/>
      <c r="I7" s="385"/>
      <c r="J7" s="385"/>
    </row>
    <row r="8" spans="1:10" ht="0.75" customHeight="1">
      <c r="A8" s="291"/>
      <c r="B8" s="385"/>
      <c r="C8" s="385"/>
      <c r="D8" s="385"/>
      <c r="E8" s="385"/>
      <c r="F8" s="385"/>
      <c r="G8" s="385"/>
      <c r="H8" s="385"/>
      <c r="I8" s="385"/>
      <c r="J8" s="385"/>
    </row>
    <row r="9" spans="1:10" ht="5.25" customHeight="1">
      <c r="A9" s="291"/>
      <c r="B9" s="386"/>
      <c r="C9" s="386"/>
      <c r="D9" s="386"/>
      <c r="E9" s="386"/>
      <c r="F9" s="386"/>
      <c r="G9" s="386"/>
      <c r="H9" s="386"/>
      <c r="I9" s="386"/>
      <c r="J9" s="386"/>
    </row>
    <row r="10" spans="1:10" ht="12.75">
      <c r="A10" s="291"/>
      <c r="B10" s="386"/>
      <c r="C10" s="386"/>
      <c r="D10" s="386"/>
      <c r="E10" s="386"/>
      <c r="F10" s="386"/>
      <c r="G10" s="386"/>
      <c r="H10" s="386"/>
      <c r="I10" s="386"/>
      <c r="J10" s="386"/>
    </row>
    <row r="11" spans="1:10" ht="12.75">
      <c r="A11" s="291"/>
      <c r="B11" s="751" t="s">
        <v>74</v>
      </c>
      <c r="C11" s="752"/>
      <c r="D11" s="752"/>
      <c r="E11" s="752"/>
      <c r="F11" s="752"/>
      <c r="G11" s="752"/>
      <c r="H11" s="752"/>
      <c r="I11" s="752"/>
      <c r="J11" s="753"/>
    </row>
    <row r="12" spans="1:10" ht="12.75">
      <c r="A12" s="291"/>
      <c r="B12" s="386"/>
      <c r="C12" s="386"/>
      <c r="D12" s="386"/>
      <c r="E12" s="386"/>
      <c r="F12" s="386"/>
      <c r="G12" s="386"/>
      <c r="H12" s="385"/>
      <c r="I12" s="386"/>
      <c r="J12" s="386"/>
    </row>
    <row r="13" spans="1:10" ht="12.75">
      <c r="A13" s="291"/>
      <c r="B13" s="755" t="s">
        <v>327</v>
      </c>
      <c r="C13" s="752"/>
      <c r="D13" s="752"/>
      <c r="E13" s="752"/>
      <c r="F13" s="752"/>
      <c r="G13" s="752"/>
      <c r="H13" s="752"/>
      <c r="I13" s="752"/>
      <c r="J13" s="752"/>
    </row>
    <row r="14" spans="1:10" ht="12.75">
      <c r="A14" s="291"/>
      <c r="B14" s="755" t="s">
        <v>328</v>
      </c>
      <c r="C14" s="754"/>
      <c r="D14" s="754"/>
      <c r="E14" s="754"/>
      <c r="F14" s="754"/>
      <c r="G14" s="754"/>
      <c r="H14" s="754"/>
      <c r="I14" s="754"/>
      <c r="J14" s="754"/>
    </row>
    <row r="15" spans="1:10" ht="12.75">
      <c r="A15" s="291"/>
      <c r="B15" s="751"/>
      <c r="C15" s="754"/>
      <c r="D15" s="754"/>
      <c r="E15" s="754"/>
      <c r="F15" s="754"/>
      <c r="G15" s="754"/>
      <c r="H15" s="754"/>
      <c r="I15" s="754"/>
      <c r="J15" s="754"/>
    </row>
    <row r="16" spans="1:10" ht="12.75">
      <c r="A16" s="291"/>
      <c r="B16" s="751" t="s">
        <v>93</v>
      </c>
      <c r="C16" s="752"/>
      <c r="D16" s="752"/>
      <c r="E16" s="752"/>
      <c r="F16" s="752"/>
      <c r="G16" s="752"/>
      <c r="H16" s="752"/>
      <c r="I16" s="752"/>
      <c r="J16" s="753"/>
    </row>
    <row r="17" spans="1:10" ht="12.75">
      <c r="A17" s="291"/>
      <c r="B17" s="751" t="s">
        <v>94</v>
      </c>
      <c r="C17" s="754"/>
      <c r="D17" s="754"/>
      <c r="E17" s="754"/>
      <c r="F17" s="754"/>
      <c r="G17" s="754"/>
      <c r="H17" s="754"/>
      <c r="I17" s="754"/>
      <c r="J17" s="754"/>
    </row>
    <row r="18" spans="1:10" ht="12.75">
      <c r="A18" s="291"/>
      <c r="B18" s="751" t="s">
        <v>95</v>
      </c>
      <c r="C18" s="754"/>
      <c r="D18" s="754"/>
      <c r="E18" s="754"/>
      <c r="F18" s="754"/>
      <c r="G18" s="754"/>
      <c r="H18" s="754"/>
      <c r="I18" s="754"/>
      <c r="J18" s="754"/>
    </row>
    <row r="19" spans="1:10" ht="12.75">
      <c r="A19" s="291"/>
      <c r="B19" s="752" t="s">
        <v>96</v>
      </c>
      <c r="C19" s="752"/>
      <c r="D19" s="752"/>
      <c r="E19" s="752"/>
      <c r="F19" s="752"/>
      <c r="G19" s="752"/>
      <c r="H19" s="752"/>
      <c r="I19" s="752"/>
      <c r="J19" s="752"/>
    </row>
    <row r="20" spans="1:10" ht="12.75">
      <c r="A20" s="291"/>
      <c r="B20" s="386" t="s">
        <v>73</v>
      </c>
      <c r="C20" s="386"/>
      <c r="D20" s="386"/>
      <c r="E20" s="386"/>
      <c r="F20" s="386"/>
      <c r="G20" s="386"/>
      <c r="H20" s="386"/>
      <c r="I20" s="386"/>
      <c r="J20" s="386"/>
    </row>
    <row r="21" spans="1:10" ht="12.75" hidden="1">
      <c r="A21" s="291"/>
      <c r="B21" s="386" t="s">
        <v>159</v>
      </c>
      <c r="C21" s="386"/>
      <c r="D21" s="386"/>
      <c r="E21" s="386"/>
      <c r="F21" s="386"/>
      <c r="G21" s="386"/>
      <c r="H21" s="386"/>
      <c r="I21" s="386"/>
      <c r="J21" s="386"/>
    </row>
    <row r="22" spans="1:10" ht="12.75" hidden="1">
      <c r="A22" s="291"/>
      <c r="B22" s="387" t="s">
        <v>337</v>
      </c>
      <c r="C22" s="386"/>
      <c r="D22" s="386"/>
      <c r="E22" s="386"/>
      <c r="F22" s="386"/>
      <c r="G22" s="386"/>
      <c r="H22" s="386"/>
      <c r="I22" s="386"/>
      <c r="J22" s="386"/>
    </row>
    <row r="23" spans="1:10" ht="12.75" hidden="1">
      <c r="A23" s="291"/>
      <c r="B23" s="386"/>
      <c r="C23" s="386"/>
      <c r="D23" s="386"/>
      <c r="E23" s="386"/>
      <c r="F23" s="386"/>
      <c r="G23" s="386"/>
      <c r="H23" s="386"/>
      <c r="I23" s="386"/>
      <c r="J23" s="386"/>
    </row>
    <row r="24" spans="1:10" ht="12.75" hidden="1">
      <c r="A24" s="291"/>
      <c r="B24" s="388"/>
      <c r="C24" s="386"/>
      <c r="D24" s="386"/>
      <c r="E24" s="386"/>
      <c r="F24" s="386"/>
      <c r="G24" s="386"/>
      <c r="H24" s="386"/>
      <c r="I24" s="386"/>
      <c r="J24" s="386"/>
    </row>
    <row r="25" spans="1:10" ht="12.75" hidden="1">
      <c r="A25" s="291"/>
      <c r="B25" s="386"/>
      <c r="C25" s="386"/>
      <c r="D25" s="386"/>
      <c r="E25" s="386"/>
      <c r="F25" s="386"/>
      <c r="G25" s="386"/>
      <c r="H25" s="386"/>
      <c r="I25" s="386"/>
      <c r="J25" s="386"/>
    </row>
    <row r="26" spans="1:10" ht="12.75" hidden="1">
      <c r="A26" s="291"/>
      <c r="B26" s="388"/>
      <c r="C26" s="386"/>
      <c r="D26" s="386"/>
      <c r="E26" s="386"/>
      <c r="F26" s="386"/>
      <c r="G26" s="386"/>
      <c r="H26" s="386"/>
      <c r="I26" s="386"/>
      <c r="J26" s="386"/>
    </row>
    <row r="27" spans="1:10" ht="12.75" hidden="1">
      <c r="A27" s="291"/>
      <c r="B27" s="386"/>
      <c r="C27" s="386"/>
      <c r="D27" s="386"/>
      <c r="E27" s="386"/>
      <c r="F27" s="386"/>
      <c r="G27" s="386"/>
      <c r="H27" s="386"/>
      <c r="I27" s="386"/>
      <c r="J27" s="386"/>
    </row>
    <row r="28" spans="1:10" ht="12.75" hidden="1">
      <c r="A28" s="291"/>
      <c r="B28" s="386" t="s">
        <v>83</v>
      </c>
      <c r="C28" s="386"/>
      <c r="D28" s="386"/>
      <c r="E28" s="386"/>
      <c r="F28" s="386"/>
      <c r="G28" s="386"/>
      <c r="H28" s="386"/>
      <c r="I28" s="386"/>
      <c r="J28" s="386"/>
    </row>
    <row r="29" spans="1:10" ht="12.75" hidden="1">
      <c r="A29" s="291"/>
      <c r="B29" s="386"/>
      <c r="C29" s="386"/>
      <c r="D29" s="386"/>
      <c r="E29" s="386"/>
      <c r="F29" s="386"/>
      <c r="G29" s="386"/>
      <c r="H29" s="386"/>
      <c r="I29" s="386"/>
      <c r="J29" s="386"/>
    </row>
    <row r="30" spans="1:10" ht="12.75" hidden="1">
      <c r="A30" s="291"/>
      <c r="B30" s="386"/>
      <c r="C30" s="386"/>
      <c r="D30" s="386"/>
      <c r="E30" s="386"/>
      <c r="F30" s="386"/>
      <c r="G30" s="386"/>
      <c r="H30" s="386"/>
      <c r="I30" s="386"/>
      <c r="J30" s="386"/>
    </row>
    <row r="31" spans="1:10" ht="41.25" customHeight="1">
      <c r="A31" s="291"/>
      <c r="B31" s="386"/>
      <c r="C31" s="386"/>
      <c r="D31" s="386"/>
      <c r="E31" s="386"/>
      <c r="F31" s="386"/>
      <c r="G31" s="386"/>
      <c r="H31" s="386"/>
      <c r="I31" s="386"/>
      <c r="J31" s="386"/>
    </row>
    <row r="32" spans="1:10" ht="12.75">
      <c r="A32" s="291"/>
      <c r="B32" s="749"/>
      <c r="C32" s="749"/>
      <c r="D32" s="749"/>
      <c r="E32" s="749"/>
      <c r="F32" s="386"/>
      <c r="G32" s="389"/>
      <c r="H32" s="386"/>
      <c r="I32" s="386"/>
      <c r="J32" s="386"/>
    </row>
    <row r="33" spans="1:10" ht="12.75">
      <c r="A33" s="291"/>
      <c r="B33" s="390" t="s">
        <v>71</v>
      </c>
      <c r="C33" s="391"/>
      <c r="D33" s="391"/>
      <c r="E33" s="391"/>
      <c r="F33" s="386"/>
      <c r="G33" s="390" t="s">
        <v>326</v>
      </c>
      <c r="H33" s="391"/>
      <c r="I33" s="392"/>
      <c r="J33" s="392" t="s">
        <v>75</v>
      </c>
    </row>
    <row r="34" spans="1:10" ht="25.5" customHeight="1">
      <c r="A34" s="291"/>
      <c r="B34" s="386"/>
      <c r="C34" s="386"/>
      <c r="D34" s="386"/>
      <c r="E34" s="386"/>
      <c r="F34" s="386"/>
      <c r="G34" s="389" t="s">
        <v>336</v>
      </c>
      <c r="H34" s="386"/>
      <c r="I34" s="386"/>
      <c r="J34" s="386"/>
    </row>
  </sheetData>
  <sheetProtection password="94A5" sheet="1" objects="1" scenarios="1"/>
  <mergeCells count="10">
    <mergeCell ref="B32:E32"/>
    <mergeCell ref="D4:I4"/>
    <mergeCell ref="B16:J16"/>
    <mergeCell ref="B17:J17"/>
    <mergeCell ref="B18:J18"/>
    <mergeCell ref="B19:J19"/>
    <mergeCell ref="B11:J11"/>
    <mergeCell ref="B13:J13"/>
    <mergeCell ref="B14:J14"/>
    <mergeCell ref="B15:J15"/>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drawing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1:R172"/>
  <sheetViews>
    <sheetView showGridLines="0" showRowColHeaders="0" zoomScaleSheetLayoutView="89" workbookViewId="0" topLeftCell="A1">
      <pane ySplit="1" topLeftCell="A2" activePane="bottomLeft" state="frozen"/>
      <selection pane="topLeft" activeCell="Q20" sqref="Q20"/>
      <selection pane="bottomLeft" activeCell="E7" sqref="E7"/>
    </sheetView>
  </sheetViews>
  <sheetFormatPr defaultColWidth="11.421875" defaultRowHeight="12.75"/>
  <cols>
    <col min="1" max="1" width="0.9921875" style="272" customWidth="1"/>
    <col min="2" max="2" width="85.7109375" style="277" customWidth="1"/>
    <col min="3" max="3" width="0.85546875" style="272" hidden="1" customWidth="1"/>
    <col min="4" max="26" width="11.421875" style="272" customWidth="1"/>
    <col min="27" max="104" width="0" style="272" hidden="1" customWidth="1"/>
    <col min="105" max="16384" width="11.421875" style="272" customWidth="1"/>
  </cols>
  <sheetData>
    <row r="1" s="301" customFormat="1" ht="27" customHeight="1">
      <c r="B1" s="302"/>
    </row>
    <row r="2" spans="1:2" ht="27.75" customHeight="1">
      <c r="A2" s="273"/>
      <c r="B2" s="274" t="s">
        <v>352</v>
      </c>
    </row>
    <row r="3" spans="1:2" ht="24.75" customHeight="1">
      <c r="A3" s="273"/>
      <c r="B3" s="274"/>
    </row>
    <row r="4" spans="1:2" ht="12.75">
      <c r="A4" s="273"/>
      <c r="B4" s="275" t="s">
        <v>164</v>
      </c>
    </row>
    <row r="5" s="276" customFormat="1" ht="15.75" customHeight="1">
      <c r="B5" s="524" t="s">
        <v>165</v>
      </c>
    </row>
    <row r="6" s="276" customFormat="1" ht="15.75" customHeight="1">
      <c r="B6" s="524" t="s">
        <v>166</v>
      </c>
    </row>
    <row r="7" s="276" customFormat="1" ht="15.75" customHeight="1">
      <c r="B7" s="524" t="s">
        <v>167</v>
      </c>
    </row>
    <row r="8" s="276" customFormat="1" ht="15.75" customHeight="1">
      <c r="B8" s="524" t="s">
        <v>168</v>
      </c>
    </row>
    <row r="9" s="276" customFormat="1" ht="15.75" customHeight="1">
      <c r="B9" s="524" t="s">
        <v>34</v>
      </c>
    </row>
    <row r="10" s="276" customFormat="1" ht="15.75" customHeight="1">
      <c r="B10" s="524" t="s">
        <v>144</v>
      </c>
    </row>
    <row r="11" s="276" customFormat="1" ht="15.75" customHeight="1">
      <c r="B11" s="524" t="s">
        <v>143</v>
      </c>
    </row>
    <row r="12" s="276" customFormat="1" ht="15.75" customHeight="1">
      <c r="B12" s="524" t="s">
        <v>169</v>
      </c>
    </row>
    <row r="13" s="276" customFormat="1" ht="15.75" customHeight="1">
      <c r="B13" s="524" t="s">
        <v>261</v>
      </c>
    </row>
    <row r="14" ht="25.5" customHeight="1"/>
    <row r="15" ht="15.75">
      <c r="B15" s="278" t="s">
        <v>165</v>
      </c>
    </row>
    <row r="16" ht="15.75">
      <c r="B16" s="279"/>
    </row>
    <row r="17" ht="82.5" customHeight="1">
      <c r="B17" s="280" t="s">
        <v>170</v>
      </c>
    </row>
    <row r="18" ht="60">
      <c r="B18" s="280" t="s">
        <v>171</v>
      </c>
    </row>
    <row r="19" ht="84">
      <c r="B19" s="281" t="s">
        <v>172</v>
      </c>
    </row>
    <row r="20" ht="60">
      <c r="B20" s="280" t="s">
        <v>173</v>
      </c>
    </row>
    <row r="21" ht="48">
      <c r="B21" s="280" t="s">
        <v>174</v>
      </c>
    </row>
    <row r="22" ht="36">
      <c r="B22" s="281" t="s">
        <v>292</v>
      </c>
    </row>
    <row r="23" ht="60">
      <c r="B23" s="280" t="s">
        <v>175</v>
      </c>
    </row>
    <row r="24" ht="72">
      <c r="B24" s="280" t="s">
        <v>176</v>
      </c>
    </row>
    <row r="25" ht="24">
      <c r="B25" s="280" t="s">
        <v>177</v>
      </c>
    </row>
    <row r="26" ht="15.75">
      <c r="B26" s="278" t="s">
        <v>166</v>
      </c>
    </row>
    <row r="27" ht="15.75">
      <c r="B27" s="279"/>
    </row>
    <row r="28" ht="37.5" customHeight="1">
      <c r="B28" s="280" t="s">
        <v>178</v>
      </c>
    </row>
    <row r="29" ht="12.75">
      <c r="B29" s="280"/>
    </row>
    <row r="30" ht="12.75">
      <c r="B30" s="282" t="s">
        <v>179</v>
      </c>
    </row>
    <row r="31" ht="12.75">
      <c r="B31" s="283" t="s">
        <v>180</v>
      </c>
    </row>
    <row r="32" ht="24">
      <c r="B32" s="283" t="s">
        <v>181</v>
      </c>
    </row>
    <row r="33" ht="24">
      <c r="B33" s="283" t="s">
        <v>182</v>
      </c>
    </row>
    <row r="34" ht="24">
      <c r="B34" s="283" t="s">
        <v>183</v>
      </c>
    </row>
    <row r="35" ht="12.75">
      <c r="B35" s="280"/>
    </row>
    <row r="36" ht="12.75">
      <c r="B36" s="282" t="s">
        <v>184</v>
      </c>
    </row>
    <row r="37" ht="24">
      <c r="B37" s="280" t="s">
        <v>185</v>
      </c>
    </row>
    <row r="38" ht="12.75">
      <c r="B38" s="280"/>
    </row>
    <row r="39" ht="12.75">
      <c r="B39" s="282" t="s">
        <v>186</v>
      </c>
    </row>
    <row r="40" ht="72">
      <c r="B40" s="280" t="s">
        <v>187</v>
      </c>
    </row>
    <row r="41" ht="12.75">
      <c r="B41" s="280"/>
    </row>
    <row r="42" ht="15.75">
      <c r="B42" s="278" t="s">
        <v>167</v>
      </c>
    </row>
    <row r="43" ht="15.75">
      <c r="B43" s="279"/>
    </row>
    <row r="44" ht="12.75">
      <c r="B44" s="282" t="s">
        <v>79</v>
      </c>
    </row>
    <row r="45" ht="24">
      <c r="B45" s="280" t="s">
        <v>188</v>
      </c>
    </row>
    <row r="46" ht="12.75">
      <c r="B46" s="280"/>
    </row>
    <row r="47" ht="12.75">
      <c r="B47" s="282" t="s">
        <v>189</v>
      </c>
    </row>
    <row r="48" ht="12.75">
      <c r="B48" s="280" t="s">
        <v>190</v>
      </c>
    </row>
    <row r="49" ht="12.75">
      <c r="B49" s="280"/>
    </row>
    <row r="50" ht="12.75">
      <c r="B50" s="282" t="s">
        <v>191</v>
      </c>
    </row>
    <row r="51" ht="48">
      <c r="B51" s="280" t="s">
        <v>192</v>
      </c>
    </row>
    <row r="52" s="291" customFormat="1" ht="12.75">
      <c r="B52" s="290"/>
    </row>
    <row r="53" s="291" customFormat="1" ht="12.75">
      <c r="B53" s="292" t="s">
        <v>193</v>
      </c>
    </row>
    <row r="54" s="291" customFormat="1" ht="24">
      <c r="B54" s="290" t="s">
        <v>194</v>
      </c>
    </row>
    <row r="55" s="291" customFormat="1" ht="12.75">
      <c r="B55" s="290"/>
    </row>
    <row r="56" s="291" customFormat="1" ht="12.75">
      <c r="B56" s="292" t="s">
        <v>195</v>
      </c>
    </row>
    <row r="57" s="291" customFormat="1" ht="48">
      <c r="B57" s="290" t="s">
        <v>196</v>
      </c>
    </row>
    <row r="58" s="291" customFormat="1" ht="12.75">
      <c r="B58" s="290"/>
    </row>
    <row r="59" s="291" customFormat="1" ht="12.75">
      <c r="B59" s="292" t="s">
        <v>197</v>
      </c>
    </row>
    <row r="60" s="291" customFormat="1" ht="24">
      <c r="B60" s="290" t="s">
        <v>198</v>
      </c>
    </row>
    <row r="61" s="291" customFormat="1" ht="12.75">
      <c r="B61" s="290"/>
    </row>
    <row r="62" s="291" customFormat="1" ht="12.75">
      <c r="B62" s="292" t="s">
        <v>199</v>
      </c>
    </row>
    <row r="63" s="291" customFormat="1" ht="36">
      <c r="B63" s="290" t="s">
        <v>200</v>
      </c>
    </row>
    <row r="64" s="291" customFormat="1" ht="12.75">
      <c r="B64" s="290"/>
    </row>
    <row r="65" s="291" customFormat="1" ht="12.75">
      <c r="B65" s="292" t="s">
        <v>201</v>
      </c>
    </row>
    <row r="66" s="291" customFormat="1" ht="24">
      <c r="B66" s="290" t="s">
        <v>202</v>
      </c>
    </row>
    <row r="67" s="291" customFormat="1" ht="12.75">
      <c r="B67" s="290"/>
    </row>
    <row r="68" s="291" customFormat="1" ht="12.75">
      <c r="B68" s="292" t="s">
        <v>203</v>
      </c>
    </row>
    <row r="69" s="291" customFormat="1" ht="24">
      <c r="B69" s="290" t="s">
        <v>204</v>
      </c>
    </row>
    <row r="70" s="291" customFormat="1" ht="12.75">
      <c r="B70" s="290"/>
    </row>
    <row r="71" spans="2:18" s="271" customFormat="1" ht="15.75">
      <c r="B71" s="278" t="s">
        <v>168</v>
      </c>
      <c r="D71" s="291"/>
      <c r="E71" s="291"/>
      <c r="F71" s="291"/>
      <c r="G71" s="291"/>
      <c r="H71" s="291"/>
      <c r="I71" s="291"/>
      <c r="J71" s="291"/>
      <c r="K71" s="291"/>
      <c r="L71" s="291"/>
      <c r="M71" s="291"/>
      <c r="N71" s="291"/>
      <c r="O71" s="291"/>
      <c r="P71" s="291"/>
      <c r="Q71" s="291"/>
      <c r="R71" s="291"/>
    </row>
    <row r="72" s="291" customFormat="1" ht="12.75">
      <c r="B72" s="290"/>
    </row>
    <row r="73" s="291" customFormat="1" ht="12.75">
      <c r="B73" s="292" t="s">
        <v>54</v>
      </c>
    </row>
    <row r="74" s="291" customFormat="1" ht="12.75">
      <c r="B74" s="290" t="s">
        <v>205</v>
      </c>
    </row>
    <row r="75" s="291" customFormat="1" ht="12.75">
      <c r="B75" s="290"/>
    </row>
    <row r="76" s="291" customFormat="1" ht="12.75">
      <c r="B76" s="292" t="s">
        <v>206</v>
      </c>
    </row>
    <row r="77" s="291" customFormat="1" ht="12.75">
      <c r="B77" s="290" t="s">
        <v>207</v>
      </c>
    </row>
    <row r="78" s="291" customFormat="1" ht="12.75">
      <c r="B78" s="290" t="s">
        <v>73</v>
      </c>
    </row>
    <row r="79" s="291" customFormat="1" ht="12.75">
      <c r="B79" s="292" t="s">
        <v>208</v>
      </c>
    </row>
    <row r="80" s="291" customFormat="1" ht="24">
      <c r="B80" s="290" t="s">
        <v>209</v>
      </c>
    </row>
    <row r="81" s="291" customFormat="1" ht="12.75">
      <c r="B81" s="290"/>
    </row>
    <row r="82" s="291" customFormat="1" ht="12.75">
      <c r="B82" s="292" t="s">
        <v>210</v>
      </c>
    </row>
    <row r="83" s="291" customFormat="1" ht="12.75">
      <c r="B83" s="290" t="s">
        <v>211</v>
      </c>
    </row>
    <row r="84" s="291" customFormat="1" ht="12.75">
      <c r="B84" s="290"/>
    </row>
    <row r="85" s="291" customFormat="1" ht="12.75">
      <c r="B85" s="292" t="s">
        <v>212</v>
      </c>
    </row>
    <row r="86" s="291" customFormat="1" ht="36">
      <c r="B86" s="290" t="s">
        <v>213</v>
      </c>
    </row>
    <row r="87" s="291" customFormat="1" ht="12.75">
      <c r="B87" s="290" t="s">
        <v>73</v>
      </c>
    </row>
    <row r="88" s="291" customFormat="1" ht="12.75">
      <c r="B88" s="292" t="s">
        <v>214</v>
      </c>
    </row>
    <row r="89" s="291" customFormat="1" ht="24">
      <c r="B89" s="290" t="s">
        <v>215</v>
      </c>
    </row>
    <row r="90" s="291" customFormat="1" ht="12.75">
      <c r="B90" s="290"/>
    </row>
    <row r="91" s="291" customFormat="1" ht="12.75">
      <c r="B91" s="292" t="s">
        <v>89</v>
      </c>
    </row>
    <row r="92" s="291" customFormat="1" ht="12.75">
      <c r="B92" s="290"/>
    </row>
    <row r="93" s="291" customFormat="1" ht="12.75">
      <c r="B93" s="292" t="s">
        <v>216</v>
      </c>
    </row>
    <row r="94" s="291" customFormat="1" ht="86.25" customHeight="1">
      <c r="B94" s="290" t="s">
        <v>217</v>
      </c>
    </row>
    <row r="95" s="291" customFormat="1" ht="12.75">
      <c r="B95" s="290" t="s">
        <v>73</v>
      </c>
    </row>
    <row r="96" s="291" customFormat="1" ht="12.75">
      <c r="B96" s="292" t="s">
        <v>218</v>
      </c>
    </row>
    <row r="97" s="291" customFormat="1" ht="24.75" customHeight="1">
      <c r="B97" s="290" t="s">
        <v>219</v>
      </c>
    </row>
    <row r="98" s="291" customFormat="1" ht="90" customHeight="1">
      <c r="B98" s="290" t="s">
        <v>220</v>
      </c>
    </row>
    <row r="99" ht="12.75">
      <c r="B99" s="280" t="s">
        <v>73</v>
      </c>
    </row>
    <row r="100" ht="12.75">
      <c r="B100" s="282" t="s">
        <v>221</v>
      </c>
    </row>
    <row r="101" ht="24">
      <c r="B101" s="280" t="s">
        <v>222</v>
      </c>
    </row>
    <row r="102" ht="12.75">
      <c r="B102" s="280"/>
    </row>
    <row r="103" ht="12.75">
      <c r="B103" s="284" t="s">
        <v>223</v>
      </c>
    </row>
    <row r="104" ht="12.75">
      <c r="B104" s="285" t="s">
        <v>224</v>
      </c>
    </row>
    <row r="105" ht="12.75">
      <c r="B105" s="280"/>
    </row>
    <row r="106" ht="12.75">
      <c r="B106" s="282" t="s">
        <v>225</v>
      </c>
    </row>
    <row r="107" ht="60">
      <c r="B107" s="280" t="s">
        <v>226</v>
      </c>
    </row>
    <row r="108" ht="12.75">
      <c r="B108" s="280"/>
    </row>
    <row r="109" ht="12.75">
      <c r="B109" s="282" t="s">
        <v>227</v>
      </c>
    </row>
    <row r="110" ht="72.75" customHeight="1">
      <c r="B110" s="280" t="s">
        <v>228</v>
      </c>
    </row>
    <row r="111" ht="12.75">
      <c r="B111" s="280"/>
    </row>
    <row r="112" ht="120">
      <c r="B112" s="280" t="s">
        <v>229</v>
      </c>
    </row>
    <row r="113" ht="132">
      <c r="B113" s="280" t="s">
        <v>230</v>
      </c>
    </row>
    <row r="114" ht="12.75">
      <c r="B114" s="280"/>
    </row>
    <row r="115" ht="48">
      <c r="B115" s="280" t="s">
        <v>231</v>
      </c>
    </row>
    <row r="116" ht="36">
      <c r="B116" s="280" t="s">
        <v>232</v>
      </c>
    </row>
    <row r="117" ht="12.75">
      <c r="B117" s="280"/>
    </row>
    <row r="118" ht="15.75">
      <c r="B118" s="278" t="s">
        <v>34</v>
      </c>
    </row>
    <row r="119" ht="15.75">
      <c r="B119" s="279"/>
    </row>
    <row r="120" ht="63.75" customHeight="1">
      <c r="B120" s="280" t="s">
        <v>233</v>
      </c>
    </row>
    <row r="121" ht="12.75">
      <c r="B121" s="280"/>
    </row>
    <row r="122" ht="12.75">
      <c r="B122" s="282" t="s">
        <v>16</v>
      </c>
    </row>
    <row r="123" ht="12.75">
      <c r="B123" s="282"/>
    </row>
    <row r="124" ht="12.75">
      <c r="B124" s="282" t="s">
        <v>234</v>
      </c>
    </row>
    <row r="125" ht="132">
      <c r="B125" s="280" t="s">
        <v>0</v>
      </c>
    </row>
    <row r="126" ht="14.25" customHeight="1">
      <c r="B126" s="282" t="s">
        <v>258</v>
      </c>
    </row>
    <row r="127" ht="48">
      <c r="B127" s="286" t="s">
        <v>1</v>
      </c>
    </row>
    <row r="128" ht="12.75">
      <c r="B128" s="280"/>
    </row>
    <row r="129" ht="12.75">
      <c r="B129" s="282" t="s">
        <v>235</v>
      </c>
    </row>
    <row r="130" ht="12.75">
      <c r="B130" s="280" t="s">
        <v>236</v>
      </c>
    </row>
    <row r="131" ht="12.75">
      <c r="B131" s="280"/>
    </row>
    <row r="132" ht="12.75">
      <c r="B132" s="282" t="s">
        <v>237</v>
      </c>
    </row>
    <row r="133" ht="24">
      <c r="B133" s="280" t="s">
        <v>238</v>
      </c>
    </row>
    <row r="134" ht="12.75">
      <c r="B134" s="280"/>
    </row>
    <row r="135" ht="12.75">
      <c r="B135" s="282" t="s">
        <v>239</v>
      </c>
    </row>
    <row r="136" ht="24">
      <c r="B136" s="280" t="s">
        <v>240</v>
      </c>
    </row>
    <row r="137" ht="12.75">
      <c r="B137" s="282" t="s">
        <v>241</v>
      </c>
    </row>
    <row r="138" ht="12.75">
      <c r="B138" s="280" t="s">
        <v>242</v>
      </c>
    </row>
    <row r="139" ht="12.75">
      <c r="B139" s="280"/>
    </row>
    <row r="140" ht="12.75">
      <c r="B140" s="282" t="s">
        <v>243</v>
      </c>
    </row>
    <row r="141" ht="36">
      <c r="B141" s="280" t="s">
        <v>244</v>
      </c>
    </row>
    <row r="142" ht="12.75">
      <c r="B142" s="280"/>
    </row>
    <row r="143" ht="15.75">
      <c r="B143" s="278" t="s">
        <v>144</v>
      </c>
    </row>
    <row r="144" ht="12.75">
      <c r="B144" s="280"/>
    </row>
    <row r="145" ht="60">
      <c r="B145" s="280" t="s">
        <v>245</v>
      </c>
    </row>
    <row r="146" ht="36">
      <c r="B146" s="281" t="s">
        <v>246</v>
      </c>
    </row>
    <row r="147" ht="12.75">
      <c r="B147" s="280"/>
    </row>
    <row r="148" ht="108">
      <c r="B148" s="280" t="s">
        <v>247</v>
      </c>
    </row>
    <row r="149" ht="15.75">
      <c r="B149" s="278" t="s">
        <v>143</v>
      </c>
    </row>
    <row r="150" ht="12.75">
      <c r="B150" s="280"/>
    </row>
    <row r="151" ht="180">
      <c r="B151" s="280" t="s">
        <v>330</v>
      </c>
    </row>
    <row r="152" ht="24">
      <c r="B152" s="281" t="s">
        <v>331</v>
      </c>
    </row>
    <row r="153" ht="12.75">
      <c r="B153" s="283"/>
    </row>
    <row r="154" ht="96">
      <c r="B154" s="282" t="s">
        <v>248</v>
      </c>
    </row>
    <row r="155" ht="96">
      <c r="B155" s="282" t="s">
        <v>265</v>
      </c>
    </row>
    <row r="156" ht="132">
      <c r="B156" s="282" t="s">
        <v>350</v>
      </c>
    </row>
    <row r="157" ht="60">
      <c r="B157" s="282" t="s">
        <v>249</v>
      </c>
    </row>
    <row r="158" ht="72">
      <c r="B158" s="282" t="s">
        <v>250</v>
      </c>
    </row>
    <row r="159" ht="48">
      <c r="B159" s="282" t="s">
        <v>251</v>
      </c>
    </row>
    <row r="160" ht="12.75">
      <c r="B160" s="280"/>
    </row>
    <row r="161" ht="15.75">
      <c r="B161" s="278" t="s">
        <v>169</v>
      </c>
    </row>
    <row r="162" ht="15.75">
      <c r="B162" s="279"/>
    </row>
    <row r="163" ht="60">
      <c r="B163" s="280" t="s">
        <v>329</v>
      </c>
    </row>
    <row r="165" ht="15.75">
      <c r="B165" s="278" t="s">
        <v>261</v>
      </c>
    </row>
    <row r="167" ht="72">
      <c r="B167" s="571" t="s">
        <v>347</v>
      </c>
    </row>
    <row r="168" ht="12.75">
      <c r="B168" s="572"/>
    </row>
    <row r="169" ht="204" customHeight="1">
      <c r="B169" s="573" t="s">
        <v>349</v>
      </c>
    </row>
    <row r="170" ht="34.5" customHeight="1">
      <c r="B170" s="570" t="s">
        <v>262</v>
      </c>
    </row>
    <row r="171" ht="12.75">
      <c r="B171" s="287"/>
    </row>
    <row r="172" ht="171.75" customHeight="1">
      <c r="B172" s="573" t="s">
        <v>348</v>
      </c>
    </row>
  </sheetData>
  <sheetProtection password="94A5" sheet="1" objects="1" scenarios="1"/>
  <hyperlinks>
    <hyperlink ref="B5" location="Erl_Allgemein" display="Allgemein"/>
    <hyperlink ref="B6" location="Erl_Deckblatt" display="Deckblatt"/>
    <hyperlink ref="B7" location="Erl_Maßnahmenbeschreibung__organisatorisch" display="Maßnahmenbeschreibung (organisatorisch)"/>
    <hyperlink ref="B8" location="Erl_Zeitplan" display="Zeitplan"/>
    <hyperlink ref="B9" location="Erl_Kalkulation" display="Kalkulation"/>
    <hyperlink ref="B10" location="Erl_Abrechnung" display="Abrechnung"/>
    <hyperlink ref="B11" location="Erl_Durchführungsbericht" display="Durchführungsbericht"/>
    <hyperlink ref="B12" location="Erl_Unterschrift" display="Unterschrift"/>
    <hyperlink ref="B13" location="Erl_Drucken" display="Drucken"/>
  </hyperlink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rowBreaks count="5" manualBreakCount="5">
    <brk id="58" max="255" man="1"/>
    <brk id="99" max="255" man="1"/>
    <brk id="117" max="255" man="1"/>
    <brk id="142"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Helmut Rainer</cp:lastModifiedBy>
  <cp:lastPrinted>2020-02-06T15:58:16Z</cp:lastPrinted>
  <dcterms:created xsi:type="dcterms:W3CDTF">2006-05-18T09:47:00Z</dcterms:created>
  <dcterms:modified xsi:type="dcterms:W3CDTF">2021-08-10T07:31:54Z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